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doavetransportes-my.sharepoint.com/personal/sergio_ferreira_grupovaledoave_pt/Documents/Documentos/02.RODOAMANTE/2.Tarifário/2025/"/>
    </mc:Choice>
  </mc:AlternateContent>
  <xr:revisionPtr revIDLastSave="65" documentId="13_ncr:1_{FDE5EC70-AE8F-4965-ACD7-3A05A374AB50}" xr6:coauthVersionLast="47" xr6:coauthVersionMax="47" xr10:uidLastSave="{491A1C2F-6A30-418C-AAB2-F19283B2A7BC}"/>
  <bookViews>
    <workbookView xWindow="-120" yWindow="-120" windowWidth="29040" windowHeight="15720" tabRatio="779" xr2:uid="{CC2D9071-62E2-42E1-BB2F-722AF486C78D}"/>
  </bookViews>
  <sheets>
    <sheet name="TAT 2025_2,02%" sheetId="9" r:id="rId1"/>
    <sheet name="TABELA TARIFÁRIA" sheetId="7" r:id="rId2"/>
  </sheets>
  <definedNames>
    <definedName name="_xlnm.Print_Area" localSheetId="1">'TABELA TARIFÁRIA'!$B$2:$L$20</definedName>
    <definedName name="_xlnm.Print_Area" localSheetId="0">'TAT 2025_2,02%'!$B$1:$R$71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9" l="1"/>
  <c r="J25" i="9"/>
  <c r="J24" i="9"/>
  <c r="J23" i="9"/>
  <c r="J34" i="9"/>
  <c r="J35" i="9"/>
  <c r="G34" i="9" l="1"/>
  <c r="G47" i="9" l="1"/>
  <c r="G46" i="9"/>
  <c r="G45" i="9"/>
  <c r="G44" i="9"/>
  <c r="G43" i="9"/>
  <c r="G42" i="9"/>
  <c r="G35" i="9"/>
  <c r="J13" i="9" l="1"/>
  <c r="G13" i="9" s="1"/>
  <c r="J14" i="9"/>
  <c r="G14" i="9" s="1"/>
  <c r="J15" i="9"/>
  <c r="G15" i="9" s="1"/>
  <c r="J16" i="9"/>
  <c r="G16" i="9" s="1"/>
  <c r="J17" i="9"/>
  <c r="G17" i="9" s="1"/>
  <c r="J18" i="9"/>
  <c r="G18" i="9" s="1"/>
  <c r="J19" i="9"/>
  <c r="G19" i="9" s="1"/>
  <c r="J20" i="9"/>
  <c r="G20" i="9" s="1"/>
  <c r="J21" i="9"/>
  <c r="G21" i="9" s="1"/>
  <c r="J22" i="9"/>
  <c r="G22" i="9" s="1"/>
  <c r="G23" i="9"/>
  <c r="G24" i="9"/>
  <c r="G25" i="9"/>
  <c r="J12" i="9"/>
  <c r="G12" i="9" s="1"/>
  <c r="D6" i="9"/>
  <c r="J38" i="9" l="1"/>
  <c r="G38" i="9" s="1"/>
  <c r="J37" i="9"/>
  <c r="G37" i="9" s="1"/>
  <c r="H37" i="9" s="1"/>
  <c r="I37" i="9" s="1"/>
  <c r="H10" i="7" s="1"/>
  <c r="J36" i="9"/>
  <c r="G36" i="9" s="1"/>
  <c r="J40" i="9"/>
  <c r="G40" i="9" s="1"/>
  <c r="J39" i="9"/>
  <c r="G39" i="9" s="1"/>
  <c r="J41" i="9"/>
  <c r="G41" i="9" s="1"/>
  <c r="H45" i="9"/>
  <c r="I45" i="9" s="1"/>
  <c r="H47" i="9"/>
  <c r="I47" i="9" s="1"/>
  <c r="H43" i="9"/>
  <c r="I43" i="9" s="1"/>
  <c r="H41" i="9"/>
  <c r="I41" i="9" s="1"/>
  <c r="H39" i="9"/>
  <c r="I39" i="9" s="1"/>
  <c r="H12" i="7" s="1"/>
  <c r="H35" i="9"/>
  <c r="I35" i="9" s="1"/>
  <c r="P12" i="9"/>
  <c r="H16" i="7" l="1"/>
  <c r="G70" i="9"/>
  <c r="H20" i="7"/>
  <c r="G58" i="9"/>
  <c r="H58" i="9" s="1"/>
  <c r="I58" i="9" s="1"/>
  <c r="H8" i="7"/>
  <c r="G64" i="9"/>
  <c r="H14" i="7"/>
  <c r="H18" i="7"/>
  <c r="P19" i="9"/>
  <c r="H12" i="9"/>
  <c r="I12" i="9" s="1"/>
  <c r="P13" i="9"/>
  <c r="H22" i="9"/>
  <c r="I22" i="9" s="1"/>
  <c r="P22" i="9"/>
  <c r="Q22" i="9" s="1"/>
  <c r="R22" i="9" s="1"/>
  <c r="F17" i="7" s="1"/>
  <c r="P15" i="9"/>
  <c r="H16" i="9"/>
  <c r="I16" i="9" s="1"/>
  <c r="P16" i="9"/>
  <c r="Q16" i="9" s="1"/>
  <c r="R16" i="9" s="1"/>
  <c r="F11" i="7" s="1"/>
  <c r="H24" i="9"/>
  <c r="I24" i="9" s="1"/>
  <c r="P24" i="9"/>
  <c r="Q24" i="9" s="1"/>
  <c r="R24" i="9" s="1"/>
  <c r="F19" i="7" s="1"/>
  <c r="H18" i="9"/>
  <c r="I18" i="9" s="1"/>
  <c r="P18" i="9"/>
  <c r="Q18" i="9" s="1"/>
  <c r="R18" i="9" s="1"/>
  <c r="F13" i="7" s="1"/>
  <c r="H20" i="9"/>
  <c r="I20" i="9" s="1"/>
  <c r="K20" i="9" s="1"/>
  <c r="P20" i="9"/>
  <c r="Q20" i="9" s="1"/>
  <c r="R20" i="9" s="1"/>
  <c r="F15" i="7" s="1"/>
  <c r="P21" i="9"/>
  <c r="H14" i="9"/>
  <c r="I14" i="9" s="1"/>
  <c r="P14" i="9"/>
  <c r="Q14" i="9" s="1"/>
  <c r="R14" i="9" s="1"/>
  <c r="F9" i="7" s="1"/>
  <c r="P23" i="9"/>
  <c r="P17" i="9"/>
  <c r="P25" i="9"/>
  <c r="G68" i="9"/>
  <c r="H68" i="9" s="1"/>
  <c r="I68" i="9" s="1"/>
  <c r="G66" i="9"/>
  <c r="H66" i="9" s="1"/>
  <c r="I66" i="9" s="1"/>
  <c r="G62" i="9"/>
  <c r="H62" i="9" s="1"/>
  <c r="I62" i="9" s="1"/>
  <c r="G60" i="9"/>
  <c r="H38" i="9"/>
  <c r="I38" i="9" s="1"/>
  <c r="H11" i="7" s="1"/>
  <c r="H42" i="9"/>
  <c r="I42" i="9" s="1"/>
  <c r="H15" i="7" s="1"/>
  <c r="H44" i="9"/>
  <c r="I44" i="9" s="1"/>
  <c r="H17" i="7" s="1"/>
  <c r="H40" i="9"/>
  <c r="K47" i="9"/>
  <c r="L47" i="9"/>
  <c r="K45" i="9"/>
  <c r="L45" i="9"/>
  <c r="H46" i="9"/>
  <c r="I46" i="9" s="1"/>
  <c r="H19" i="7" s="1"/>
  <c r="K43" i="9"/>
  <c r="L43" i="9"/>
  <c r="K41" i="9"/>
  <c r="L41" i="9"/>
  <c r="L39" i="9"/>
  <c r="K39" i="9"/>
  <c r="L37" i="9"/>
  <c r="K37" i="9"/>
  <c r="L35" i="9"/>
  <c r="K35" i="9"/>
  <c r="H36" i="9"/>
  <c r="I36" i="9" s="1"/>
  <c r="H9" i="7" s="1"/>
  <c r="H34" i="9"/>
  <c r="I34" i="9" s="1"/>
  <c r="H13" i="9"/>
  <c r="I13" i="9" s="1"/>
  <c r="H15" i="9"/>
  <c r="I15" i="9" s="1"/>
  <c r="H17" i="9"/>
  <c r="I17" i="9" s="1"/>
  <c r="H19" i="9"/>
  <c r="I19" i="9" s="1"/>
  <c r="H21" i="9"/>
  <c r="I21" i="9" s="1"/>
  <c r="H23" i="9"/>
  <c r="I23" i="9" s="1"/>
  <c r="H25" i="9"/>
  <c r="I25" i="9" s="1"/>
  <c r="I40" i="9" l="1"/>
  <c r="H13" i="7" s="1"/>
  <c r="J12" i="7"/>
  <c r="L12" i="7"/>
  <c r="P45" i="9"/>
  <c r="Q45" i="9" s="1"/>
  <c r="R45" i="9" s="1"/>
  <c r="G18" i="7" s="1"/>
  <c r="E18" i="7"/>
  <c r="I12" i="7"/>
  <c r="K12" i="7"/>
  <c r="P41" i="9"/>
  <c r="Q41" i="9" s="1"/>
  <c r="R41" i="9" s="1"/>
  <c r="G14" i="7" s="1"/>
  <c r="E14" i="7"/>
  <c r="P38" i="9"/>
  <c r="Q38" i="9" s="1"/>
  <c r="R38" i="9" s="1"/>
  <c r="G11" i="7" s="1"/>
  <c r="E11" i="7"/>
  <c r="L8" i="7"/>
  <c r="J8" i="7"/>
  <c r="P43" i="9"/>
  <c r="Q43" i="9" s="1"/>
  <c r="R43" i="9" s="1"/>
  <c r="G16" i="7" s="1"/>
  <c r="E16" i="7"/>
  <c r="K8" i="7"/>
  <c r="I8" i="7"/>
  <c r="P40" i="9"/>
  <c r="Q40" i="9" s="1"/>
  <c r="R40" i="9" s="1"/>
  <c r="G13" i="7" s="1"/>
  <c r="E13" i="7"/>
  <c r="P37" i="9"/>
  <c r="Q37" i="9" s="1"/>
  <c r="R37" i="9" s="1"/>
  <c r="G10" i="7" s="1"/>
  <c r="E10" i="7"/>
  <c r="I18" i="7"/>
  <c r="K18" i="7"/>
  <c r="P36" i="9"/>
  <c r="Q36" i="9" s="1"/>
  <c r="R36" i="9" s="1"/>
  <c r="G9" i="7" s="1"/>
  <c r="E9" i="7"/>
  <c r="P46" i="9"/>
  <c r="Q46" i="9" s="1"/>
  <c r="R46" i="9" s="1"/>
  <c r="G19" i="7" s="1"/>
  <c r="E19" i="7"/>
  <c r="P47" i="9"/>
  <c r="Q47" i="9" s="1"/>
  <c r="R47" i="9" s="1"/>
  <c r="G20" i="7" s="1"/>
  <c r="E20" i="7"/>
  <c r="H7" i="7"/>
  <c r="P42" i="9"/>
  <c r="Q42" i="9" s="1"/>
  <c r="R42" i="9" s="1"/>
  <c r="G15" i="7" s="1"/>
  <c r="E15" i="7"/>
  <c r="J16" i="7"/>
  <c r="L16" i="7"/>
  <c r="P39" i="9"/>
  <c r="Q39" i="9" s="1"/>
  <c r="R39" i="9" s="1"/>
  <c r="G12" i="7" s="1"/>
  <c r="E12" i="7"/>
  <c r="J18" i="7"/>
  <c r="L18" i="7"/>
  <c r="P44" i="9"/>
  <c r="Q44" i="9" s="1"/>
  <c r="R44" i="9" s="1"/>
  <c r="G17" i="7" s="1"/>
  <c r="E17" i="7"/>
  <c r="K16" i="7"/>
  <c r="I16" i="7"/>
  <c r="P35" i="9"/>
  <c r="Q35" i="9" s="1"/>
  <c r="R35" i="9" s="1"/>
  <c r="G8" i="7" s="1"/>
  <c r="E8" i="7"/>
  <c r="L20" i="9"/>
  <c r="P34" i="9"/>
  <c r="Q34" i="9" s="1"/>
  <c r="R34" i="9" s="1"/>
  <c r="G7" i="7" s="1"/>
  <c r="E7" i="7"/>
  <c r="K18" i="9"/>
  <c r="L22" i="9"/>
  <c r="L14" i="9"/>
  <c r="K14" i="9"/>
  <c r="K24" i="9"/>
  <c r="L18" i="9"/>
  <c r="L24" i="9"/>
  <c r="K22" i="9"/>
  <c r="L16" i="9"/>
  <c r="K16" i="9"/>
  <c r="G69" i="9"/>
  <c r="H69" i="9" s="1"/>
  <c r="I69" i="9" s="1"/>
  <c r="K44" i="9"/>
  <c r="G67" i="9"/>
  <c r="H67" i="9" s="1"/>
  <c r="I67" i="9" s="1"/>
  <c r="L42" i="9"/>
  <c r="G65" i="9"/>
  <c r="H65" i="9" s="1"/>
  <c r="I65" i="9" s="1"/>
  <c r="K42" i="9"/>
  <c r="K38" i="9"/>
  <c r="G61" i="9"/>
  <c r="H61" i="9" s="1"/>
  <c r="I61" i="9" s="1"/>
  <c r="G59" i="9"/>
  <c r="H59" i="9" s="1"/>
  <c r="I59" i="9" s="1"/>
  <c r="L38" i="9"/>
  <c r="H64" i="9"/>
  <c r="I64" i="9" s="1"/>
  <c r="H60" i="9"/>
  <c r="I60" i="9" s="1"/>
  <c r="L44" i="9"/>
  <c r="K46" i="9"/>
  <c r="L46" i="9"/>
  <c r="K36" i="9"/>
  <c r="L36" i="9"/>
  <c r="H70" i="9"/>
  <c r="I70" i="9" s="1"/>
  <c r="L34" i="9"/>
  <c r="G57" i="9"/>
  <c r="H57" i="9" s="1"/>
  <c r="I57" i="9" s="1"/>
  <c r="Q19" i="9"/>
  <c r="R19" i="9" s="1"/>
  <c r="F14" i="7" s="1"/>
  <c r="Q13" i="9"/>
  <c r="R13" i="9" s="1"/>
  <c r="F8" i="7" s="1"/>
  <c r="Q17" i="9"/>
  <c r="R17" i="9" s="1"/>
  <c r="F12" i="7" s="1"/>
  <c r="Q12" i="9"/>
  <c r="R12" i="9" s="1"/>
  <c r="F7" i="7" s="1"/>
  <c r="Q25" i="9"/>
  <c r="R25" i="9" s="1"/>
  <c r="F20" i="7" s="1"/>
  <c r="Q23" i="9"/>
  <c r="R23" i="9" s="1"/>
  <c r="F18" i="7" s="1"/>
  <c r="Q15" i="9"/>
  <c r="R15" i="9" s="1"/>
  <c r="F10" i="7" s="1"/>
  <c r="Q21" i="9"/>
  <c r="R21" i="9" s="1"/>
  <c r="F16" i="7" s="1"/>
  <c r="K34" i="9"/>
  <c r="J27" i="9"/>
  <c r="J49" i="9"/>
  <c r="L19" i="9"/>
  <c r="K19" i="9"/>
  <c r="K12" i="9"/>
  <c r="L12" i="9"/>
  <c r="L15" i="9"/>
  <c r="K15" i="9"/>
  <c r="L21" i="9"/>
  <c r="K21" i="9"/>
  <c r="L13" i="9"/>
  <c r="K13" i="9"/>
  <c r="L17" i="9"/>
  <c r="K17" i="9"/>
  <c r="L25" i="9"/>
  <c r="K25" i="9"/>
  <c r="L23" i="9"/>
  <c r="K23" i="9"/>
  <c r="K40" i="9" l="1"/>
  <c r="G63" i="9"/>
  <c r="H63" i="9" s="1"/>
  <c r="I63" i="9" s="1"/>
  <c r="L13" i="7" s="1"/>
  <c r="L40" i="9"/>
  <c r="B51" i="9"/>
  <c r="K19" i="7"/>
  <c r="I19" i="7"/>
  <c r="K15" i="7"/>
  <c r="I15" i="7"/>
  <c r="J11" i="7"/>
  <c r="L11" i="7"/>
  <c r="I7" i="7"/>
  <c r="K7" i="7"/>
  <c r="J7" i="7"/>
  <c r="L7" i="7"/>
  <c r="L19" i="7"/>
  <c r="J19" i="7"/>
  <c r="L15" i="7"/>
  <c r="J15" i="7"/>
  <c r="K20" i="7"/>
  <c r="I20" i="7"/>
  <c r="L20" i="7"/>
  <c r="J20" i="7"/>
  <c r="K10" i="7"/>
  <c r="I10" i="7"/>
  <c r="L17" i="7"/>
  <c r="J17" i="7"/>
  <c r="J14" i="7"/>
  <c r="L14" i="7"/>
  <c r="K9" i="7"/>
  <c r="I9" i="7"/>
  <c r="L9" i="7"/>
  <c r="J9" i="7"/>
  <c r="K11" i="7"/>
  <c r="I11" i="7"/>
  <c r="J10" i="7"/>
  <c r="L10" i="7"/>
  <c r="K14" i="7"/>
  <c r="I14" i="7"/>
  <c r="K13" i="7"/>
  <c r="I13" i="7"/>
  <c r="K17" i="7"/>
  <c r="I17" i="7"/>
  <c r="J13" i="7" l="1"/>
</calcChain>
</file>

<file path=xl/sharedStrings.xml><?xml version="1.0" encoding="utf-8"?>
<sst xmlns="http://schemas.openxmlformats.org/spreadsheetml/2006/main" count="83" uniqueCount="39">
  <si>
    <t>a</t>
  </si>
  <si>
    <t>INTEIRO</t>
  </si>
  <si>
    <t>MEIO</t>
  </si>
  <si>
    <t>PRÉ-COMPRADOS</t>
  </si>
  <si>
    <t>KM'S</t>
  </si>
  <si>
    <t>DISTÂNCIA</t>
  </si>
  <si>
    <t>BILHETE SIMPLES</t>
  </si>
  <si>
    <t>10 viagens</t>
  </si>
  <si>
    <t>Ilimitado</t>
  </si>
  <si>
    <t>&lt;</t>
  </si>
  <si>
    <t>PASSE SOCIAL</t>
  </si>
  <si>
    <t>4_18 A</t>
  </si>
  <si>
    <t>4_18 B</t>
  </si>
  <si>
    <t>60 % Desc.</t>
  </si>
  <si>
    <t>25 % Desc.</t>
  </si>
  <si>
    <t>Sub_23</t>
  </si>
  <si>
    <t>Sub_23 25%</t>
  </si>
  <si>
    <t>TAT</t>
  </si>
  <si>
    <t>Var.</t>
  </si>
  <si>
    <t>Actualização teórica</t>
  </si>
  <si>
    <t>Preço Arr.</t>
  </si>
  <si>
    <t xml:space="preserve">PVP - Preço Arr. 5 cent. </t>
  </si>
  <si>
    <t>Variação TAT</t>
  </si>
  <si>
    <t>Acrescimo PVP</t>
  </si>
  <si>
    <t>Variação PVP</t>
  </si>
  <si>
    <t>Bilhetes Simples, Carreiras não automatizadas:</t>
  </si>
  <si>
    <t>Meio Bilhete</t>
  </si>
  <si>
    <t>Escalões</t>
  </si>
  <si>
    <t>Passe de linha mensal para número ilimitado de viagens</t>
  </si>
  <si>
    <t>Percentagem média de actualização tarifária</t>
  </si>
  <si>
    <t>50 % sobre Bilhete simples</t>
  </si>
  <si>
    <t>Preço 10 viagens com desconto 10%</t>
  </si>
  <si>
    <t xml:space="preserve"> (Bilhetes pré-comprados - 10 viagens):</t>
  </si>
  <si>
    <t>Passe de linha mensal para número ilimitado de viagens 4_18 e SUB_23</t>
  </si>
  <si>
    <t>4_18 e Sub 23 - 25 % Desconto</t>
  </si>
  <si>
    <t>4_18 e Sub 23 - 60% Desconto</t>
  </si>
  <si>
    <t>1,5 x TAT</t>
  </si>
  <si>
    <t>TABELA TARIFÁRIA 2025</t>
  </si>
  <si>
    <t>29+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</si>
</sst>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#,##0.000\ &quot;€&quot;;[Red]\-#,##0.000\ &quot;€&quot;"/>
    <numFmt numFmtId="166" formatCode="_-* #,##0.00\ [$€-816]_-;\-* #,##0.00\ [$€-816]_-;_-* &quot;-&quot;??\ [$€-816]_-;_-@_-"/>
    <numFmt numFmtId="167" formatCode="_-* #,##0.000\ [$€-816]_-;\-* #,##0.000\ [$€-816]_-;_-* &quot;-&quot;??\ [$€-816]_-;_-@_-"/>
    <numFmt numFmtId="168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173">
    <xf numFmtId="0" fontId="0" fillId="0" borderId="0" xfId="0"/>
    <xf numFmtId="0" fontId="0" fillId="2" borderId="0" xfId="0" applyFill="1"/>
    <xf numFmtId="0" fontId="0" fillId="2" borderId="4" xfId="0" applyFill="1" applyBorder="1"/>
    <xf numFmtId="44" fontId="0" fillId="2" borderId="5" xfId="1" applyFont="1" applyFill="1" applyBorder="1"/>
    <xf numFmtId="0" fontId="0" fillId="2" borderId="0" xfId="0" applyFill="1" applyAlignment="1">
      <alignment horizontal="center"/>
    </xf>
    <xf numFmtId="44" fontId="0" fillId="2" borderId="3" xfId="0" applyNumberFormat="1" applyFill="1" applyBorder="1"/>
    <xf numFmtId="44" fontId="0" fillId="2" borderId="4" xfId="0" applyNumberForma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44" fontId="0" fillId="2" borderId="18" xfId="0" applyNumberFormat="1" applyFill="1" applyBorder="1"/>
    <xf numFmtId="0" fontId="0" fillId="2" borderId="22" xfId="0" applyFill="1" applyBorder="1"/>
    <xf numFmtId="44" fontId="0" fillId="2" borderId="24" xfId="1" applyFont="1" applyFill="1" applyBorder="1"/>
    <xf numFmtId="0" fontId="0" fillId="2" borderId="21" xfId="0" applyFill="1" applyBorder="1" applyAlignment="1">
      <alignment horizontal="center"/>
    </xf>
    <xf numFmtId="44" fontId="0" fillId="2" borderId="3" xfId="1" applyFont="1" applyFill="1" applyBorder="1"/>
    <xf numFmtId="44" fontId="0" fillId="2" borderId="5" xfId="0" applyNumberFormat="1" applyFill="1" applyBorder="1"/>
    <xf numFmtId="44" fontId="0" fillId="2" borderId="23" xfId="1" applyFont="1" applyFill="1" applyBorder="1"/>
    <xf numFmtId="44" fontId="0" fillId="2" borderId="24" xfId="0" applyNumberFormat="1" applyFill="1" applyBorder="1"/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0" fontId="6" fillId="0" borderId="1" xfId="2" applyNumberFormat="1" applyFont="1" applyBorder="1" applyAlignment="1">
      <alignment horizontal="center" vertical="center" wrapText="1"/>
    </xf>
    <xf numFmtId="8" fontId="4" fillId="0" borderId="1" xfId="2" applyNumberFormat="1" applyFont="1" applyBorder="1" applyAlignment="1">
      <alignment horizontal="center" vertical="center" wrapText="1"/>
    </xf>
    <xf numFmtId="164" fontId="4" fillId="0" borderId="10" xfId="3" applyNumberFormat="1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5" fontId="5" fillId="0" borderId="12" xfId="2" applyNumberFormat="1" applyFont="1" applyBorder="1" applyAlignment="1">
      <alignment horizontal="center" vertical="center" wrapText="1"/>
    </xf>
    <xf numFmtId="0" fontId="0" fillId="2" borderId="20" xfId="0" applyFill="1" applyBorder="1"/>
    <xf numFmtId="165" fontId="5" fillId="3" borderId="10" xfId="2" applyNumberFormat="1" applyFont="1" applyFill="1" applyBorder="1" applyAlignment="1">
      <alignment horizontal="center" vertical="center" wrapText="1"/>
    </xf>
    <xf numFmtId="165" fontId="5" fillId="0" borderId="13" xfId="2" applyNumberFormat="1" applyFont="1" applyBorder="1" applyAlignment="1">
      <alignment horizontal="center" vertical="center" wrapText="1"/>
    </xf>
    <xf numFmtId="165" fontId="8" fillId="3" borderId="10" xfId="2" applyNumberFormat="1" applyFont="1" applyFill="1" applyBorder="1" applyAlignment="1">
      <alignment horizontal="center" vertical="center" wrapText="1"/>
    </xf>
    <xf numFmtId="165" fontId="8" fillId="0" borderId="13" xfId="2" applyNumberFormat="1" applyFont="1" applyBorder="1" applyAlignment="1">
      <alignment horizontal="center" vertical="center" wrapText="1"/>
    </xf>
    <xf numFmtId="8" fontId="5" fillId="3" borderId="10" xfId="2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8" fontId="0" fillId="2" borderId="4" xfId="1" applyNumberFormat="1" applyFont="1" applyFill="1" applyBorder="1"/>
    <xf numFmtId="44" fontId="0" fillId="2" borderId="44" xfId="1" applyFont="1" applyFill="1" applyBorder="1"/>
    <xf numFmtId="8" fontId="0" fillId="2" borderId="2" xfId="1" applyNumberFormat="1" applyFont="1" applyFill="1" applyBorder="1"/>
    <xf numFmtId="8" fontId="0" fillId="2" borderId="22" xfId="1" applyNumberFormat="1" applyFont="1" applyFill="1" applyBorder="1"/>
    <xf numFmtId="0" fontId="10" fillId="0" borderId="0" xfId="0" applyFont="1"/>
    <xf numFmtId="0" fontId="11" fillId="0" borderId="0" xfId="0" applyFont="1"/>
    <xf numFmtId="0" fontId="10" fillId="0" borderId="30" xfId="0" applyFont="1" applyBorder="1"/>
    <xf numFmtId="0" fontId="10" fillId="0" borderId="31" xfId="0" applyFont="1" applyBorder="1"/>
    <xf numFmtId="0" fontId="11" fillId="0" borderId="32" xfId="0" applyFont="1" applyBorder="1"/>
    <xf numFmtId="0" fontId="10" fillId="0" borderId="17" xfId="0" applyFont="1" applyBorder="1"/>
    <xf numFmtId="10" fontId="10" fillId="0" borderId="0" xfId="2" applyNumberFormat="1" applyFont="1"/>
    <xf numFmtId="0" fontId="11" fillId="0" borderId="18" xfId="0" applyFont="1" applyBorder="1"/>
    <xf numFmtId="0" fontId="12" fillId="0" borderId="1" xfId="0" applyFont="1" applyBorder="1" applyAlignment="1">
      <alignment horizontal="center"/>
    </xf>
    <xf numFmtId="10" fontId="10" fillId="0" borderId="1" xfId="2" applyNumberFormat="1" applyFont="1" applyBorder="1"/>
    <xf numFmtId="0" fontId="12" fillId="0" borderId="0" xfId="0" applyFont="1"/>
    <xf numFmtId="0" fontId="10" fillId="0" borderId="0" xfId="2" applyFont="1"/>
    <xf numFmtId="0" fontId="12" fillId="0" borderId="0" xfId="2" applyFont="1"/>
    <xf numFmtId="0" fontId="5" fillId="0" borderId="18" xfId="2" applyFont="1" applyBorder="1"/>
    <xf numFmtId="0" fontId="10" fillId="0" borderId="20" xfId="2" applyFont="1" applyBorder="1"/>
    <xf numFmtId="0" fontId="12" fillId="0" borderId="11" xfId="2" applyFont="1" applyBorder="1"/>
    <xf numFmtId="10" fontId="10" fillId="0" borderId="13" xfId="2" applyNumberFormat="1" applyFont="1" applyBorder="1"/>
    <xf numFmtId="10" fontId="10" fillId="0" borderId="21" xfId="2" applyNumberFormat="1" applyFont="1" applyBorder="1"/>
    <xf numFmtId="0" fontId="12" fillId="0" borderId="21" xfId="2" applyFont="1" applyBorder="1"/>
    <xf numFmtId="0" fontId="10" fillId="0" borderId="21" xfId="2" applyFont="1" applyBorder="1"/>
    <xf numFmtId="0" fontId="5" fillId="0" borderId="25" xfId="2" applyFont="1" applyBorder="1"/>
    <xf numFmtId="10" fontId="12" fillId="0" borderId="0" xfId="2" applyNumberFormat="1" applyFont="1" applyAlignment="1">
      <alignment horizontal="center"/>
    </xf>
    <xf numFmtId="10" fontId="10" fillId="0" borderId="0" xfId="3" applyNumberFormat="1" applyFont="1" applyFill="1"/>
    <xf numFmtId="0" fontId="5" fillId="0" borderId="0" xfId="2" applyFont="1"/>
    <xf numFmtId="0" fontId="12" fillId="0" borderId="0" xfId="2" applyFont="1" applyAlignment="1">
      <alignment horizontal="center" vertical="center" wrapText="1"/>
    </xf>
    <xf numFmtId="17" fontId="7" fillId="0" borderId="1" xfId="2" applyNumberFormat="1" applyFont="1" applyBorder="1" applyAlignment="1">
      <alignment horizontal="center" vertical="center" wrapText="1"/>
    </xf>
    <xf numFmtId="17" fontId="4" fillId="0" borderId="1" xfId="2" applyNumberFormat="1" applyFont="1" applyBorder="1" applyAlignment="1">
      <alignment horizontal="center" vertical="center" wrapText="1"/>
    </xf>
    <xf numFmtId="17" fontId="7" fillId="0" borderId="1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4" fontId="7" fillId="0" borderId="10" xfId="2" applyNumberFormat="1" applyFont="1" applyBorder="1" applyAlignment="1">
      <alignment horizontal="center" vertical="center"/>
    </xf>
    <xf numFmtId="17" fontId="7" fillId="0" borderId="10" xfId="2" applyNumberFormat="1" applyFont="1" applyBorder="1" applyAlignment="1">
      <alignment horizontal="center" vertical="center" wrapText="1"/>
    </xf>
    <xf numFmtId="165" fontId="4" fillId="0" borderId="0" xfId="3" applyNumberFormat="1" applyFont="1" applyFill="1" applyBorder="1"/>
    <xf numFmtId="165" fontId="10" fillId="0" borderId="0" xfId="0" applyNumberFormat="1" applyFont="1"/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2" xfId="2" applyFont="1" applyBorder="1"/>
    <xf numFmtId="0" fontId="5" fillId="0" borderId="12" xfId="2" applyFont="1" applyBorder="1"/>
    <xf numFmtId="164" fontId="4" fillId="0" borderId="13" xfId="2" applyNumberFormat="1" applyFont="1" applyBorder="1"/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166" fontId="10" fillId="0" borderId="12" xfId="2" applyNumberFormat="1" applyFont="1" applyBorder="1" applyAlignment="1">
      <alignment horizontal="center"/>
    </xf>
    <xf numFmtId="166" fontId="10" fillId="0" borderId="42" xfId="2" applyNumberFormat="1" applyFont="1" applyBorder="1" applyAlignment="1">
      <alignment horizontal="center"/>
    </xf>
    <xf numFmtId="0" fontId="4" fillId="0" borderId="0" xfId="2" applyFont="1"/>
    <xf numFmtId="168" fontId="7" fillId="0" borderId="0" xfId="2" applyNumberFormat="1" applyFont="1" applyAlignment="1">
      <alignment horizontal="center"/>
    </xf>
    <xf numFmtId="10" fontId="7" fillId="0" borderId="0" xfId="2" applyNumberFormat="1" applyFont="1"/>
    <xf numFmtId="10" fontId="12" fillId="0" borderId="0" xfId="2" applyNumberFormat="1" applyFont="1"/>
    <xf numFmtId="8" fontId="10" fillId="0" borderId="0" xfId="2" applyNumberFormat="1" applyFont="1"/>
    <xf numFmtId="8" fontId="11" fillId="0" borderId="0" xfId="2" applyNumberFormat="1" applyFont="1"/>
    <xf numFmtId="0" fontId="9" fillId="0" borderId="0" xfId="4"/>
    <xf numFmtId="17" fontId="7" fillId="0" borderId="1" xfId="2" applyNumberFormat="1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67" fontId="4" fillId="0" borderId="1" xfId="2" applyNumberFormat="1" applyFont="1" applyBorder="1" applyAlignment="1">
      <alignment horizontal="center"/>
    </xf>
    <xf numFmtId="167" fontId="7" fillId="0" borderId="1" xfId="2" applyNumberFormat="1" applyFont="1" applyBorder="1"/>
    <xf numFmtId="10" fontId="4" fillId="0" borderId="1" xfId="3" applyNumberFormat="1" applyFont="1" applyFill="1" applyBorder="1" applyAlignment="1">
      <alignment horizontal="center"/>
    </xf>
    <xf numFmtId="10" fontId="4" fillId="0" borderId="10" xfId="3" applyNumberFormat="1" applyFont="1" applyFill="1" applyBorder="1" applyAlignment="1">
      <alignment horizontal="center"/>
    </xf>
    <xf numFmtId="8" fontId="4" fillId="0" borderId="38" xfId="2" applyNumberFormat="1" applyFont="1" applyBorder="1" applyAlignment="1">
      <alignment horizontal="center" vertical="center" wrapText="1"/>
    </xf>
    <xf numFmtId="0" fontId="4" fillId="0" borderId="11" xfId="2" applyFont="1" applyBorder="1"/>
    <xf numFmtId="0" fontId="7" fillId="0" borderId="12" xfId="2" applyFont="1" applyBorder="1"/>
    <xf numFmtId="0" fontId="4" fillId="0" borderId="13" xfId="2" applyFont="1" applyBorder="1"/>
    <xf numFmtId="0" fontId="4" fillId="0" borderId="42" xfId="2" applyFont="1" applyBorder="1"/>
    <xf numFmtId="8" fontId="10" fillId="0" borderId="15" xfId="2" applyNumberFormat="1" applyFont="1" applyBorder="1"/>
    <xf numFmtId="8" fontId="12" fillId="0" borderId="16" xfId="2" applyNumberFormat="1" applyFont="1" applyBorder="1"/>
    <xf numFmtId="0" fontId="10" fillId="0" borderId="18" xfId="0" applyFont="1" applyBorder="1"/>
    <xf numFmtId="0" fontId="7" fillId="0" borderId="0" xfId="2" applyFont="1" applyAlignment="1">
      <alignment vertical="center" wrapText="1"/>
    </xf>
    <xf numFmtId="17" fontId="7" fillId="0" borderId="0" xfId="2" applyNumberFormat="1" applyFont="1" applyAlignment="1">
      <alignment horizontal="center"/>
    </xf>
    <xf numFmtId="17" fontId="7" fillId="0" borderId="0" xfId="2" applyNumberFormat="1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/>
    </xf>
    <xf numFmtId="8" fontId="4" fillId="0" borderId="0" xfId="2" applyNumberFormat="1" applyFont="1" applyAlignment="1">
      <alignment horizontal="center" vertical="center" wrapText="1"/>
    </xf>
    <xf numFmtId="0" fontId="7" fillId="0" borderId="0" xfId="2" applyFont="1"/>
    <xf numFmtId="10" fontId="7" fillId="0" borderId="0" xfId="2" applyNumberFormat="1" applyFont="1" applyAlignment="1">
      <alignment horizontal="center"/>
    </xf>
    <xf numFmtId="168" fontId="12" fillId="4" borderId="14" xfId="2" applyNumberFormat="1" applyFont="1" applyFill="1" applyBorder="1"/>
    <xf numFmtId="0" fontId="12" fillId="4" borderId="15" xfId="2" applyFont="1" applyFill="1" applyBorder="1"/>
    <xf numFmtId="8" fontId="12" fillId="4" borderId="15" xfId="2" applyNumberFormat="1" applyFont="1" applyFill="1" applyBorder="1"/>
    <xf numFmtId="8" fontId="10" fillId="4" borderId="15" xfId="2" applyNumberFormat="1" applyFont="1" applyFill="1" applyBorder="1"/>
    <xf numFmtId="44" fontId="0" fillId="2" borderId="23" xfId="0" applyNumberFormat="1" applyFill="1" applyBorder="1"/>
    <xf numFmtId="44" fontId="0" fillId="2" borderId="22" xfId="0" applyNumberFormat="1" applyFill="1" applyBorder="1"/>
    <xf numFmtId="44" fontId="0" fillId="2" borderId="25" xfId="0" applyNumberFormat="1" applyFill="1" applyBorder="1"/>
    <xf numFmtId="0" fontId="7" fillId="0" borderId="1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17" fontId="5" fillId="0" borderId="38" xfId="2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4" fontId="7" fillId="0" borderId="0" xfId="2" applyNumberFormat="1" applyFont="1" applyAlignment="1">
      <alignment horizontal="center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17" fontId="7" fillId="0" borderId="38" xfId="2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7" fontId="7" fillId="0" borderId="39" xfId="2" applyNumberFormat="1" applyFont="1" applyBorder="1" applyAlignment="1">
      <alignment horizontal="center" vertical="center"/>
    </xf>
    <xf numFmtId="164" fontId="7" fillId="0" borderId="38" xfId="2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164" fontId="7" fillId="0" borderId="41" xfId="2" applyNumberFormat="1" applyFont="1" applyBorder="1" applyAlignment="1">
      <alignment horizontal="center" vertical="center"/>
    </xf>
    <xf numFmtId="17" fontId="7" fillId="0" borderId="41" xfId="2" applyNumberFormat="1" applyFont="1" applyBorder="1" applyAlignment="1">
      <alignment horizontal="center" vertical="center"/>
    </xf>
    <xf numFmtId="0" fontId="6" fillId="0" borderId="31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164" fontId="7" fillId="0" borderId="10" xfId="2" applyNumberFormat="1" applyFont="1" applyBorder="1" applyAlignment="1">
      <alignment horizontal="center"/>
    </xf>
    <xf numFmtId="0" fontId="2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</cellXfs>
  <cellStyles count="5">
    <cellStyle name="Moeda" xfId="1" builtinId="4"/>
    <cellStyle name="Normal" xfId="0" builtinId="0"/>
    <cellStyle name="Normal 2" xfId="2" xr:uid="{787D7BF2-66F2-4D24-B78F-D22CB1700E39}"/>
    <cellStyle name="Normal 3" xfId="4" xr:uid="{DB4A1D6D-C39C-444A-AA72-DD1EB942EA72}"/>
    <cellStyle name="Percentagem 2" xfId="3" xr:uid="{7EDA08A0-EF51-4ED2-8819-D7614290E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80010</xdr:colOff>
      <xdr:row>1</xdr:row>
      <xdr:rowOff>72390</xdr:rowOff>
    </xdr:from>
    <xdr:to>
      <xdr:col>17</xdr:col>
      <xdr:colOff>249555</xdr:colOff>
      <xdr:row>5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C38AC0-DDC0-4C47-8BEF-733597D58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2510" y="262890"/>
          <a:ext cx="2287905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304800</xdr:colOff>
      <xdr:row>2</xdr:row>
      <xdr:rowOff>55581</xdr:rowOff>
    </xdr:from>
    <xdr:ext cx="838200" cy="395206"/>
    <xdr:pic>
      <xdr:nvPicPr>
        <xdr:cNvPr id="3" name="Imagem 2">
          <a:extLst>
            <a:ext uri="{FF2B5EF4-FFF2-40B4-BE49-F238E27FC236}">
              <a16:creationId xmlns:a16="http://schemas.microsoft.com/office/drawing/2014/main" id="{E7E8104D-76F4-42A9-B1A7-4FFF0DA47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" y="428961"/>
          <a:ext cx="838200" cy="3952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1D64-1501-40E1-A566-43A6DB646F6A}">
  <dimension ref="B1:V71"/>
  <sheetViews>
    <sheetView showGridLines="0" tabSelected="1" zoomScaleNormal="100" workbookViewId="0">
      <pane ySplit="6" topLeftCell="A7" activePane="bottomLeft" state="frozen"/>
      <selection pane="bottomLeft" activeCell="J43" sqref="J43"/>
    </sheetView>
  </sheetViews>
  <sheetFormatPr defaultColWidth="8.85546875" defaultRowHeight="15" x14ac:dyDescent="0.25"/>
  <cols>
    <col min="1" max="1" width="8.85546875" style="50"/>
    <col min="2" max="3" width="11" style="50" customWidth="1"/>
    <col min="4" max="5" width="8.85546875" style="50"/>
    <col min="6" max="6" width="10" style="50" bestFit="1" customWidth="1"/>
    <col min="7" max="7" width="9.5703125" style="50" customWidth="1"/>
    <col min="8" max="9" width="8.85546875" style="50"/>
    <col min="10" max="10" width="9.42578125" style="50" customWidth="1"/>
    <col min="11" max="11" width="11" style="50" customWidth="1"/>
    <col min="12" max="12" width="9.7109375" style="50" bestFit="1" customWidth="1"/>
    <col min="13" max="15" width="8.85546875" style="50"/>
    <col min="16" max="17" width="11" style="50" customWidth="1"/>
    <col min="18" max="18" width="8.85546875" style="51"/>
    <col min="19" max="19" width="10.140625" style="50" customWidth="1"/>
    <col min="20" max="16384" width="8.85546875" style="50"/>
  </cols>
  <sheetData>
    <row r="1" spans="2:22" ht="15.75" thickBot="1" x14ac:dyDescent="0.3"/>
    <row r="2" spans="2:22" x14ac:dyDescent="0.25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2:22" ht="37.9" customHeight="1" x14ac:dyDescent="0.25">
      <c r="B3" s="55"/>
      <c r="J3" s="56"/>
      <c r="R3" s="57"/>
    </row>
    <row r="4" spans="2:22" x14ac:dyDescent="0.25">
      <c r="B4" s="55"/>
      <c r="C4" s="58">
        <v>2025</v>
      </c>
      <c r="D4" s="59"/>
      <c r="F4" s="60"/>
      <c r="G4" s="56"/>
      <c r="J4" s="56"/>
      <c r="R4" s="57"/>
    </row>
    <row r="5" spans="2:22" x14ac:dyDescent="0.25">
      <c r="B5" s="55"/>
      <c r="C5" s="58" t="s">
        <v>17</v>
      </c>
      <c r="D5" s="59">
        <v>2.0199999999999999E-2</v>
      </c>
      <c r="E5" s="56"/>
      <c r="F5" s="60"/>
      <c r="G5" s="56"/>
      <c r="H5" s="61"/>
      <c r="I5" s="61"/>
      <c r="J5" s="61"/>
      <c r="N5" s="61"/>
      <c r="O5" s="61"/>
      <c r="P5" s="62"/>
      <c r="Q5" s="62"/>
      <c r="R5" s="63"/>
    </row>
    <row r="6" spans="2:22" ht="15.75" thickBot="1" x14ac:dyDescent="0.3">
      <c r="B6" s="64"/>
      <c r="C6" s="65" t="s">
        <v>36</v>
      </c>
      <c r="D6" s="66">
        <f>+D5*1.5</f>
        <v>3.0300000000000001E-2</v>
      </c>
      <c r="E6" s="67"/>
      <c r="F6" s="68"/>
      <c r="G6" s="67"/>
      <c r="H6" s="69"/>
      <c r="I6" s="69"/>
      <c r="J6" s="69"/>
      <c r="K6" s="69"/>
      <c r="L6" s="69"/>
      <c r="M6" s="69"/>
      <c r="N6" s="69"/>
      <c r="O6" s="69"/>
      <c r="P6" s="68"/>
      <c r="Q6" s="68"/>
      <c r="R6" s="70"/>
      <c r="S6" s="61"/>
      <c r="T6" s="61"/>
      <c r="U6" s="61"/>
      <c r="V6" s="61"/>
    </row>
    <row r="7" spans="2:22" ht="15.75" thickBot="1" x14ac:dyDescent="0.3">
      <c r="B7" s="71"/>
      <c r="C7" s="61"/>
      <c r="K7" s="72"/>
      <c r="L7" s="61"/>
      <c r="M7" s="61"/>
      <c r="N7" s="61"/>
      <c r="O7" s="61"/>
      <c r="P7" s="62"/>
      <c r="Q7" s="62"/>
      <c r="R7" s="73"/>
      <c r="S7" s="61"/>
      <c r="T7" s="61"/>
      <c r="U7" s="61"/>
      <c r="V7" s="61"/>
    </row>
    <row r="8" spans="2:22" x14ac:dyDescent="0.25">
      <c r="B8" s="144" t="s">
        <v>25</v>
      </c>
      <c r="C8" s="145"/>
      <c r="D8" s="145"/>
      <c r="E8" s="145"/>
      <c r="F8" s="145"/>
      <c r="G8" s="145"/>
      <c r="H8" s="145"/>
      <c r="I8" s="145"/>
      <c r="J8" s="145"/>
      <c r="K8" s="145"/>
      <c r="L8" s="146"/>
      <c r="M8" s="74"/>
      <c r="N8" s="144" t="s">
        <v>26</v>
      </c>
      <c r="O8" s="145"/>
      <c r="P8" s="145"/>
      <c r="Q8" s="150"/>
      <c r="R8" s="146"/>
    </row>
    <row r="9" spans="2:22" ht="12.75" customHeight="1" x14ac:dyDescent="0.25">
      <c r="B9" s="147"/>
      <c r="C9" s="148"/>
      <c r="D9" s="148"/>
      <c r="E9" s="148"/>
      <c r="F9" s="148"/>
      <c r="G9" s="148"/>
      <c r="H9" s="148"/>
      <c r="I9" s="148"/>
      <c r="J9" s="148"/>
      <c r="K9" s="148"/>
      <c r="L9" s="149"/>
      <c r="M9" s="74"/>
      <c r="N9" s="147"/>
      <c r="O9" s="148"/>
      <c r="P9" s="148"/>
      <c r="Q9" s="151"/>
      <c r="R9" s="149"/>
    </row>
    <row r="10" spans="2:22" ht="25.5" customHeight="1" x14ac:dyDescent="0.25">
      <c r="B10" s="147" t="s">
        <v>27</v>
      </c>
      <c r="C10" s="148"/>
      <c r="D10" s="152">
        <v>45292</v>
      </c>
      <c r="E10" s="153"/>
      <c r="F10" s="154"/>
      <c r="G10" s="152">
        <v>45658</v>
      </c>
      <c r="H10" s="155"/>
      <c r="I10" s="155"/>
      <c r="J10" s="156" t="s">
        <v>18</v>
      </c>
      <c r="K10" s="157"/>
      <c r="L10" s="158"/>
      <c r="M10" s="71"/>
      <c r="N10" s="129" t="s">
        <v>27</v>
      </c>
      <c r="O10" s="130"/>
      <c r="P10" s="155"/>
      <c r="Q10" s="155"/>
      <c r="R10" s="159"/>
    </row>
    <row r="11" spans="2:22" ht="27" customHeight="1" x14ac:dyDescent="0.25">
      <c r="B11" s="147"/>
      <c r="C11" s="148"/>
      <c r="D11" s="75" t="s">
        <v>19</v>
      </c>
      <c r="E11" s="76" t="s">
        <v>20</v>
      </c>
      <c r="F11" s="76" t="s">
        <v>21</v>
      </c>
      <c r="G11" s="76" t="s">
        <v>19</v>
      </c>
      <c r="H11" s="76" t="s">
        <v>20</v>
      </c>
      <c r="I11" s="75" t="s">
        <v>21</v>
      </c>
      <c r="J11" s="77" t="s">
        <v>22</v>
      </c>
      <c r="K11" s="78" t="s">
        <v>23</v>
      </c>
      <c r="L11" s="79" t="s">
        <v>24</v>
      </c>
      <c r="M11" s="71"/>
      <c r="N11" s="131"/>
      <c r="O11" s="132"/>
      <c r="P11" s="75" t="s">
        <v>30</v>
      </c>
      <c r="Q11" s="76" t="s">
        <v>20</v>
      </c>
      <c r="R11" s="80" t="s">
        <v>21</v>
      </c>
    </row>
    <row r="12" spans="2:22" x14ac:dyDescent="0.25">
      <c r="B12" s="36">
        <v>0</v>
      </c>
      <c r="C12" s="37">
        <v>2</v>
      </c>
      <c r="D12" s="28">
        <v>1.2729028</v>
      </c>
      <c r="E12" s="29">
        <v>1.27</v>
      </c>
      <c r="F12" s="30">
        <v>1.25</v>
      </c>
      <c r="G12" s="29">
        <f>D12*(1+J12)</f>
        <v>1.29861543656</v>
      </c>
      <c r="H12" s="29">
        <f>ROUND(G12,2)</f>
        <v>1.3</v>
      </c>
      <c r="I12" s="31">
        <f>ROUND((ROUND((H12-INT(H12))*100 /5,0)*5 /100) + INT(H12),2)</f>
        <v>1.3</v>
      </c>
      <c r="J12" s="32">
        <f>$D$5</f>
        <v>2.0199999999999999E-2</v>
      </c>
      <c r="K12" s="33">
        <f>I12-F12</f>
        <v>5.0000000000000044E-2</v>
      </c>
      <c r="L12" s="34">
        <f>I12/F12-1</f>
        <v>4.0000000000000036E-2</v>
      </c>
      <c r="M12" s="81"/>
      <c r="N12" s="36">
        <v>0</v>
      </c>
      <c r="O12" s="37">
        <v>2</v>
      </c>
      <c r="P12" s="29">
        <f>G12/2</f>
        <v>0.64930771828</v>
      </c>
      <c r="Q12" s="29">
        <f>ROUND(P12,2)</f>
        <v>0.65</v>
      </c>
      <c r="R12" s="44">
        <f>ROUND((ROUND((Q12-INT(Q12))*100 /5,0)*5 /100) + INT(Q12),2)</f>
        <v>0.65</v>
      </c>
    </row>
    <row r="13" spans="2:22" x14ac:dyDescent="0.25">
      <c r="B13" s="36">
        <v>3</v>
      </c>
      <c r="C13" s="37">
        <v>4</v>
      </c>
      <c r="D13" s="28">
        <v>1.7571593000000001</v>
      </c>
      <c r="E13" s="29">
        <v>1.76</v>
      </c>
      <c r="F13" s="30">
        <v>1.75</v>
      </c>
      <c r="G13" s="29">
        <f t="shared" ref="G13:G25" si="0">D13*(1+J13)</f>
        <v>1.7926539178600001</v>
      </c>
      <c r="H13" s="29">
        <f t="shared" ref="H13:H25" si="1">ROUND(G13,2)</f>
        <v>1.79</v>
      </c>
      <c r="I13" s="31">
        <f t="shared" ref="I13:I25" si="2">ROUND((ROUND((H13-INT(H13))*100 /5,0)*5 /100) + INT(H13),2)</f>
        <v>1.8</v>
      </c>
      <c r="J13" s="32">
        <f t="shared" ref="J13:J25" si="3">$D$5</f>
        <v>2.0199999999999999E-2</v>
      </c>
      <c r="K13" s="33">
        <f t="shared" ref="K13:K25" si="4">I13-F13</f>
        <v>5.0000000000000044E-2</v>
      </c>
      <c r="L13" s="34">
        <f t="shared" ref="L13:L25" si="5">I13/F13-1</f>
        <v>2.8571428571428692E-2</v>
      </c>
      <c r="M13" s="81"/>
      <c r="N13" s="36">
        <v>3</v>
      </c>
      <c r="O13" s="37">
        <v>4</v>
      </c>
      <c r="P13" s="29">
        <f>G13/2</f>
        <v>0.89632695893000003</v>
      </c>
      <c r="Q13" s="29">
        <f t="shared" ref="Q13:Q25" si="6">ROUND(P13,2)</f>
        <v>0.9</v>
      </c>
      <c r="R13" s="44">
        <f t="shared" ref="R13:R25" si="7">ROUND((ROUND((Q13-INT(Q13))*100 /5,0)*5 /100) + INT(Q13),2)</f>
        <v>0.9</v>
      </c>
    </row>
    <row r="14" spans="2:22" x14ac:dyDescent="0.25">
      <c r="B14" s="36">
        <v>5</v>
      </c>
      <c r="C14" s="37">
        <v>6</v>
      </c>
      <c r="D14" s="28">
        <v>2.3031452000000003</v>
      </c>
      <c r="E14" s="29">
        <v>2.2999999999999998</v>
      </c>
      <c r="F14" s="30">
        <v>2.2999999999999998</v>
      </c>
      <c r="G14" s="29">
        <f t="shared" si="0"/>
        <v>2.3496687330400001</v>
      </c>
      <c r="H14" s="29">
        <f t="shared" si="1"/>
        <v>2.35</v>
      </c>
      <c r="I14" s="31">
        <f t="shared" si="2"/>
        <v>2.35</v>
      </c>
      <c r="J14" s="32">
        <f t="shared" si="3"/>
        <v>2.0199999999999999E-2</v>
      </c>
      <c r="K14" s="33">
        <f t="shared" si="4"/>
        <v>5.0000000000000266E-2</v>
      </c>
      <c r="L14" s="34">
        <f t="shared" si="5"/>
        <v>2.1739130434782705E-2</v>
      </c>
      <c r="M14" s="81"/>
      <c r="N14" s="36">
        <v>5</v>
      </c>
      <c r="O14" s="37">
        <v>6</v>
      </c>
      <c r="P14" s="29">
        <f t="shared" ref="P14:P25" si="8">G14/2</f>
        <v>1.1748343665200001</v>
      </c>
      <c r="Q14" s="29">
        <f t="shared" si="6"/>
        <v>1.17</v>
      </c>
      <c r="R14" s="44">
        <f t="shared" si="7"/>
        <v>1.1499999999999999</v>
      </c>
    </row>
    <row r="15" spans="2:22" x14ac:dyDescent="0.25">
      <c r="B15" s="36">
        <v>7</v>
      </c>
      <c r="C15" s="37">
        <v>8</v>
      </c>
      <c r="D15" s="28">
        <v>2.5447413000000001</v>
      </c>
      <c r="E15" s="29">
        <v>2.54</v>
      </c>
      <c r="F15" s="30">
        <v>2.5499999999999998</v>
      </c>
      <c r="G15" s="29">
        <f t="shared" si="0"/>
        <v>2.5961450742600003</v>
      </c>
      <c r="H15" s="29">
        <f t="shared" si="1"/>
        <v>2.6</v>
      </c>
      <c r="I15" s="31">
        <f t="shared" si="2"/>
        <v>2.6</v>
      </c>
      <c r="J15" s="32">
        <f t="shared" si="3"/>
        <v>2.0199999999999999E-2</v>
      </c>
      <c r="K15" s="33">
        <f t="shared" si="4"/>
        <v>5.0000000000000266E-2</v>
      </c>
      <c r="L15" s="34">
        <f t="shared" si="5"/>
        <v>1.9607843137255054E-2</v>
      </c>
      <c r="M15" s="81"/>
      <c r="N15" s="36">
        <v>7</v>
      </c>
      <c r="O15" s="37">
        <v>8</v>
      </c>
      <c r="P15" s="29">
        <f t="shared" si="8"/>
        <v>1.2980725371300001</v>
      </c>
      <c r="Q15" s="29">
        <f t="shared" si="6"/>
        <v>1.3</v>
      </c>
      <c r="R15" s="44">
        <f t="shared" si="7"/>
        <v>1.3</v>
      </c>
    </row>
    <row r="16" spans="2:22" x14ac:dyDescent="0.25">
      <c r="B16" s="36">
        <v>9</v>
      </c>
      <c r="C16" s="37">
        <v>10</v>
      </c>
      <c r="D16" s="28">
        <v>2.6660715000000001</v>
      </c>
      <c r="E16" s="29">
        <v>2.67</v>
      </c>
      <c r="F16" s="30">
        <v>2.65</v>
      </c>
      <c r="G16" s="29">
        <f t="shared" si="0"/>
        <v>2.7199261443</v>
      </c>
      <c r="H16" s="29">
        <f t="shared" si="1"/>
        <v>2.72</v>
      </c>
      <c r="I16" s="31">
        <f t="shared" si="2"/>
        <v>2.7</v>
      </c>
      <c r="J16" s="32">
        <f t="shared" si="3"/>
        <v>2.0199999999999999E-2</v>
      </c>
      <c r="K16" s="33">
        <f t="shared" si="4"/>
        <v>5.0000000000000266E-2</v>
      </c>
      <c r="L16" s="34">
        <f t="shared" si="5"/>
        <v>1.8867924528301883E-2</v>
      </c>
      <c r="M16" s="81"/>
      <c r="N16" s="36">
        <v>9</v>
      </c>
      <c r="O16" s="37">
        <v>10</v>
      </c>
      <c r="P16" s="29">
        <f t="shared" si="8"/>
        <v>1.35996307215</v>
      </c>
      <c r="Q16" s="29">
        <f t="shared" si="6"/>
        <v>1.36</v>
      </c>
      <c r="R16" s="44">
        <f t="shared" si="7"/>
        <v>1.35</v>
      </c>
    </row>
    <row r="17" spans="2:22" x14ac:dyDescent="0.25">
      <c r="B17" s="36">
        <v>11</v>
      </c>
      <c r="C17" s="37">
        <v>12</v>
      </c>
      <c r="D17" s="28">
        <v>2.7874017000000002</v>
      </c>
      <c r="E17" s="29">
        <v>2.79</v>
      </c>
      <c r="F17" s="30">
        <v>2.8</v>
      </c>
      <c r="G17" s="29">
        <f t="shared" si="0"/>
        <v>2.8437072143400002</v>
      </c>
      <c r="H17" s="29">
        <f t="shared" si="1"/>
        <v>2.84</v>
      </c>
      <c r="I17" s="31">
        <f t="shared" si="2"/>
        <v>2.85</v>
      </c>
      <c r="J17" s="32">
        <f t="shared" si="3"/>
        <v>2.0199999999999999E-2</v>
      </c>
      <c r="K17" s="33">
        <f t="shared" si="4"/>
        <v>5.0000000000000266E-2</v>
      </c>
      <c r="L17" s="34">
        <f t="shared" si="5"/>
        <v>1.7857142857143016E-2</v>
      </c>
      <c r="M17" s="81"/>
      <c r="N17" s="36">
        <v>11</v>
      </c>
      <c r="O17" s="37">
        <v>12</v>
      </c>
      <c r="P17" s="29">
        <f t="shared" si="8"/>
        <v>1.4218536071700001</v>
      </c>
      <c r="Q17" s="29">
        <f t="shared" si="6"/>
        <v>1.42</v>
      </c>
      <c r="R17" s="44">
        <f t="shared" si="7"/>
        <v>1.4</v>
      </c>
    </row>
    <row r="18" spans="2:22" x14ac:dyDescent="0.25">
      <c r="B18" s="36">
        <v>13</v>
      </c>
      <c r="C18" s="37">
        <v>14</v>
      </c>
      <c r="D18" s="28">
        <v>2.9087319000000003</v>
      </c>
      <c r="E18" s="29">
        <v>2.91</v>
      </c>
      <c r="F18" s="30">
        <v>2.9</v>
      </c>
      <c r="G18" s="29">
        <f t="shared" si="0"/>
        <v>2.9674882843800003</v>
      </c>
      <c r="H18" s="29">
        <f t="shared" si="1"/>
        <v>2.97</v>
      </c>
      <c r="I18" s="31">
        <f t="shared" si="2"/>
        <v>2.95</v>
      </c>
      <c r="J18" s="32">
        <f t="shared" si="3"/>
        <v>2.0199999999999999E-2</v>
      </c>
      <c r="K18" s="33">
        <f t="shared" si="4"/>
        <v>5.0000000000000266E-2</v>
      </c>
      <c r="L18" s="34">
        <f t="shared" si="5"/>
        <v>1.7241379310344973E-2</v>
      </c>
      <c r="M18" s="81"/>
      <c r="N18" s="36">
        <v>13</v>
      </c>
      <c r="O18" s="37">
        <v>14</v>
      </c>
      <c r="P18" s="29">
        <f t="shared" si="8"/>
        <v>1.4837441421900002</v>
      </c>
      <c r="Q18" s="29">
        <f t="shared" si="6"/>
        <v>1.48</v>
      </c>
      <c r="R18" s="44">
        <f t="shared" si="7"/>
        <v>1.5</v>
      </c>
    </row>
    <row r="19" spans="2:22" x14ac:dyDescent="0.25">
      <c r="B19" s="36">
        <v>15</v>
      </c>
      <c r="C19" s="37">
        <v>16</v>
      </c>
      <c r="D19" s="28">
        <v>3.1513922999999999</v>
      </c>
      <c r="E19" s="29">
        <v>3.15</v>
      </c>
      <c r="F19" s="30">
        <v>3.15</v>
      </c>
      <c r="G19" s="29">
        <f t="shared" si="0"/>
        <v>3.2150504244599998</v>
      </c>
      <c r="H19" s="29">
        <f t="shared" si="1"/>
        <v>3.22</v>
      </c>
      <c r="I19" s="31">
        <f t="shared" si="2"/>
        <v>3.2</v>
      </c>
      <c r="J19" s="32">
        <f t="shared" si="3"/>
        <v>2.0199999999999999E-2</v>
      </c>
      <c r="K19" s="33">
        <f t="shared" si="4"/>
        <v>5.0000000000000266E-2</v>
      </c>
      <c r="L19" s="34">
        <f t="shared" si="5"/>
        <v>1.5873015873016039E-2</v>
      </c>
      <c r="M19" s="81"/>
      <c r="N19" s="36">
        <v>15</v>
      </c>
      <c r="O19" s="37">
        <v>16</v>
      </c>
      <c r="P19" s="29">
        <f t="shared" si="8"/>
        <v>1.6075252122299999</v>
      </c>
      <c r="Q19" s="29">
        <f t="shared" si="6"/>
        <v>1.61</v>
      </c>
      <c r="R19" s="44">
        <f t="shared" si="7"/>
        <v>1.6</v>
      </c>
    </row>
    <row r="20" spans="2:22" x14ac:dyDescent="0.25">
      <c r="B20" s="36">
        <v>17</v>
      </c>
      <c r="C20" s="37">
        <v>18</v>
      </c>
      <c r="D20" s="28">
        <v>3.3940527</v>
      </c>
      <c r="E20" s="29">
        <v>3.39</v>
      </c>
      <c r="F20" s="30">
        <v>3.4</v>
      </c>
      <c r="G20" s="29">
        <f t="shared" si="0"/>
        <v>3.4626125645400001</v>
      </c>
      <c r="H20" s="29">
        <f t="shared" si="1"/>
        <v>3.46</v>
      </c>
      <c r="I20" s="31">
        <f t="shared" si="2"/>
        <v>3.45</v>
      </c>
      <c r="J20" s="32">
        <f t="shared" si="3"/>
        <v>2.0199999999999999E-2</v>
      </c>
      <c r="K20" s="33">
        <f t="shared" si="4"/>
        <v>5.0000000000000266E-2</v>
      </c>
      <c r="L20" s="34">
        <f t="shared" si="5"/>
        <v>1.4705882352941346E-2</v>
      </c>
      <c r="M20" s="81"/>
      <c r="N20" s="36">
        <v>17</v>
      </c>
      <c r="O20" s="37">
        <v>18</v>
      </c>
      <c r="P20" s="29">
        <f t="shared" si="8"/>
        <v>1.7313062822700001</v>
      </c>
      <c r="Q20" s="29">
        <f t="shared" si="6"/>
        <v>1.73</v>
      </c>
      <c r="R20" s="44">
        <f t="shared" si="7"/>
        <v>1.75</v>
      </c>
    </row>
    <row r="21" spans="2:22" x14ac:dyDescent="0.25">
      <c r="B21" s="36">
        <v>19</v>
      </c>
      <c r="C21" s="37">
        <v>20</v>
      </c>
      <c r="D21" s="28">
        <v>3.5749837000000002</v>
      </c>
      <c r="E21" s="29">
        <v>3.57</v>
      </c>
      <c r="F21" s="30">
        <v>3.55</v>
      </c>
      <c r="G21" s="29">
        <f t="shared" si="0"/>
        <v>3.6471983707400004</v>
      </c>
      <c r="H21" s="29">
        <f t="shared" si="1"/>
        <v>3.65</v>
      </c>
      <c r="I21" s="31">
        <f t="shared" si="2"/>
        <v>3.65</v>
      </c>
      <c r="J21" s="32">
        <f t="shared" si="3"/>
        <v>2.0199999999999999E-2</v>
      </c>
      <c r="K21" s="33">
        <f t="shared" si="4"/>
        <v>0.10000000000000009</v>
      </c>
      <c r="L21" s="34">
        <f t="shared" si="5"/>
        <v>2.8169014084507005E-2</v>
      </c>
      <c r="M21" s="81"/>
      <c r="N21" s="36">
        <v>19</v>
      </c>
      <c r="O21" s="37">
        <v>20</v>
      </c>
      <c r="P21" s="29">
        <f t="shared" si="8"/>
        <v>1.8235991853700002</v>
      </c>
      <c r="Q21" s="29">
        <f t="shared" si="6"/>
        <v>1.82</v>
      </c>
      <c r="R21" s="44">
        <f t="shared" si="7"/>
        <v>1.8</v>
      </c>
    </row>
    <row r="22" spans="2:22" x14ac:dyDescent="0.25">
      <c r="B22" s="36">
        <v>21</v>
      </c>
      <c r="C22" s="37">
        <v>22</v>
      </c>
      <c r="D22" s="28">
        <v>3.8783092000000003</v>
      </c>
      <c r="E22" s="29">
        <v>3.88</v>
      </c>
      <c r="F22" s="30">
        <v>3.9</v>
      </c>
      <c r="G22" s="29">
        <f t="shared" si="0"/>
        <v>3.9566510458400002</v>
      </c>
      <c r="H22" s="29">
        <f t="shared" si="1"/>
        <v>3.96</v>
      </c>
      <c r="I22" s="31">
        <f>ROUND((ROUND((H22-INT(H22))*100 /5,0)*5 /100) + INT(H22),2)</f>
        <v>3.95</v>
      </c>
      <c r="J22" s="32">
        <f t="shared" si="3"/>
        <v>2.0199999999999999E-2</v>
      </c>
      <c r="K22" s="33">
        <f t="shared" si="4"/>
        <v>5.0000000000000266E-2</v>
      </c>
      <c r="L22" s="34">
        <f t="shared" si="5"/>
        <v>1.2820512820512997E-2</v>
      </c>
      <c r="M22" s="81"/>
      <c r="N22" s="36">
        <v>21</v>
      </c>
      <c r="O22" s="37">
        <v>22</v>
      </c>
      <c r="P22" s="29">
        <f t="shared" si="8"/>
        <v>1.9783255229200001</v>
      </c>
      <c r="Q22" s="29">
        <f t="shared" si="6"/>
        <v>1.98</v>
      </c>
      <c r="R22" s="44">
        <f t="shared" si="7"/>
        <v>2</v>
      </c>
    </row>
    <row r="23" spans="2:22" x14ac:dyDescent="0.25">
      <c r="B23" s="36">
        <v>23</v>
      </c>
      <c r="C23" s="37">
        <v>24</v>
      </c>
      <c r="D23" s="28">
        <v>4.0603045</v>
      </c>
      <c r="E23" s="29">
        <v>4.0599999999999996</v>
      </c>
      <c r="F23" s="30">
        <v>4.05</v>
      </c>
      <c r="G23" s="29">
        <f t="shared" si="0"/>
        <v>4.1423226508999997</v>
      </c>
      <c r="H23" s="29">
        <f t="shared" si="1"/>
        <v>4.1399999999999997</v>
      </c>
      <c r="I23" s="31">
        <f t="shared" si="2"/>
        <v>4.1500000000000004</v>
      </c>
      <c r="J23" s="32">
        <f t="shared" si="3"/>
        <v>2.0199999999999999E-2</v>
      </c>
      <c r="K23" s="33">
        <f t="shared" si="4"/>
        <v>0.10000000000000053</v>
      </c>
      <c r="L23" s="34">
        <f t="shared" si="5"/>
        <v>2.4691358024691468E-2</v>
      </c>
      <c r="M23" s="81"/>
      <c r="N23" s="36">
        <v>23</v>
      </c>
      <c r="O23" s="37">
        <v>24</v>
      </c>
      <c r="P23" s="29">
        <f t="shared" si="8"/>
        <v>2.0711613254499999</v>
      </c>
      <c r="Q23" s="29">
        <f t="shared" si="6"/>
        <v>2.0699999999999998</v>
      </c>
      <c r="R23" s="44">
        <f t="shared" si="7"/>
        <v>2.0499999999999998</v>
      </c>
      <c r="S23" s="81"/>
      <c r="T23" s="82"/>
    </row>
    <row r="24" spans="2:22" x14ac:dyDescent="0.25">
      <c r="B24" s="36">
        <v>25</v>
      </c>
      <c r="C24" s="37">
        <v>28</v>
      </c>
      <c r="D24" s="28">
        <v>4.3029649000000001</v>
      </c>
      <c r="E24" s="29">
        <v>4.3</v>
      </c>
      <c r="F24" s="30">
        <v>4.3</v>
      </c>
      <c r="G24" s="29">
        <f t="shared" si="0"/>
        <v>4.3898847909800001</v>
      </c>
      <c r="H24" s="29">
        <f t="shared" si="1"/>
        <v>4.3899999999999997</v>
      </c>
      <c r="I24" s="31">
        <f t="shared" si="2"/>
        <v>4.4000000000000004</v>
      </c>
      <c r="J24" s="32">
        <f t="shared" si="3"/>
        <v>2.0199999999999999E-2</v>
      </c>
      <c r="K24" s="33">
        <f t="shared" si="4"/>
        <v>0.10000000000000053</v>
      </c>
      <c r="L24" s="34">
        <f t="shared" si="5"/>
        <v>2.3255813953488413E-2</v>
      </c>
      <c r="M24" s="81"/>
      <c r="N24" s="36">
        <v>25</v>
      </c>
      <c r="O24" s="37">
        <v>28</v>
      </c>
      <c r="P24" s="29">
        <f t="shared" si="8"/>
        <v>2.19494239549</v>
      </c>
      <c r="Q24" s="29">
        <f t="shared" si="6"/>
        <v>2.19</v>
      </c>
      <c r="R24" s="44">
        <f t="shared" si="7"/>
        <v>2.2000000000000002</v>
      </c>
      <c r="S24" s="81"/>
      <c r="T24" s="82"/>
    </row>
    <row r="25" spans="2:22" x14ac:dyDescent="0.25">
      <c r="B25" s="36" t="s">
        <v>38</v>
      </c>
      <c r="C25" s="37"/>
      <c r="D25" s="28">
        <v>4.5456253000000002</v>
      </c>
      <c r="E25" s="29">
        <v>4.55</v>
      </c>
      <c r="F25" s="30">
        <v>4.55</v>
      </c>
      <c r="G25" s="29">
        <f t="shared" si="0"/>
        <v>4.6374469310600004</v>
      </c>
      <c r="H25" s="29">
        <f t="shared" si="1"/>
        <v>4.6399999999999997</v>
      </c>
      <c r="I25" s="31">
        <f t="shared" si="2"/>
        <v>4.6500000000000004</v>
      </c>
      <c r="J25" s="32">
        <f t="shared" si="3"/>
        <v>2.0199999999999999E-2</v>
      </c>
      <c r="K25" s="33">
        <f t="shared" si="4"/>
        <v>0.10000000000000053</v>
      </c>
      <c r="L25" s="34">
        <f t="shared" si="5"/>
        <v>2.1978021978022122E-2</v>
      </c>
      <c r="M25" s="81"/>
      <c r="N25" s="36" t="s">
        <v>38</v>
      </c>
      <c r="O25" s="37"/>
      <c r="P25" s="29">
        <f t="shared" si="8"/>
        <v>2.3187234655300002</v>
      </c>
      <c r="Q25" s="29">
        <f t="shared" si="6"/>
        <v>2.3199999999999998</v>
      </c>
      <c r="R25" s="44">
        <f t="shared" si="7"/>
        <v>2.2999999999999998</v>
      </c>
      <c r="S25" s="81"/>
      <c r="T25" s="82"/>
    </row>
    <row r="26" spans="2:22" ht="15.75" thickBot="1" x14ac:dyDescent="0.3">
      <c r="B26" s="83"/>
      <c r="C26" s="84"/>
      <c r="D26" s="85"/>
      <c r="E26" s="85"/>
      <c r="F26" s="85"/>
      <c r="G26" s="85"/>
      <c r="H26" s="85"/>
      <c r="I26" s="86"/>
      <c r="J26" s="85"/>
      <c r="K26" s="85"/>
      <c r="L26" s="87"/>
      <c r="M26" s="61"/>
      <c r="N26" s="88"/>
      <c r="O26" s="89"/>
      <c r="P26" s="90"/>
      <c r="Q26" s="91"/>
      <c r="R26" s="41"/>
    </row>
    <row r="27" spans="2:22" x14ac:dyDescent="0.25">
      <c r="B27" s="92"/>
      <c r="C27" s="92"/>
      <c r="D27" s="160"/>
      <c r="E27" s="160"/>
      <c r="F27" s="160"/>
      <c r="G27" s="160"/>
      <c r="H27" s="160"/>
      <c r="I27" s="160"/>
      <c r="J27" s="93">
        <f>AVERAGE(J12:J25)</f>
        <v>2.0199999999999999E-2</v>
      </c>
      <c r="K27" s="92"/>
      <c r="L27" s="94"/>
      <c r="M27" s="95"/>
      <c r="N27" s="95"/>
      <c r="O27" s="95"/>
      <c r="P27" s="161"/>
      <c r="Q27" s="161"/>
      <c r="R27" s="161"/>
    </row>
    <row r="28" spans="2:22" x14ac:dyDescent="0.25">
      <c r="B28" s="61"/>
      <c r="C28" s="61"/>
      <c r="G28" s="82"/>
      <c r="H28" s="82"/>
      <c r="L28" s="61"/>
      <c r="M28" s="61"/>
      <c r="N28" s="61"/>
      <c r="O28" s="61"/>
      <c r="P28" s="96"/>
      <c r="Q28" s="96"/>
      <c r="R28" s="97"/>
    </row>
    <row r="29" spans="2:22" ht="15.75" thickBot="1" x14ac:dyDescent="0.3"/>
    <row r="30" spans="2:22" x14ac:dyDescent="0.25">
      <c r="B30" s="144" t="s">
        <v>28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6"/>
      <c r="M30" s="98"/>
      <c r="N30" s="144" t="s">
        <v>32</v>
      </c>
      <c r="O30" s="145"/>
      <c r="P30" s="145"/>
      <c r="Q30" s="150"/>
      <c r="R30" s="146"/>
      <c r="S30" s="98"/>
      <c r="T30" s="98"/>
      <c r="U30" s="98"/>
      <c r="V30" s="98"/>
    </row>
    <row r="31" spans="2:22" x14ac:dyDescent="0.25">
      <c r="B31" s="147"/>
      <c r="C31" s="148"/>
      <c r="D31" s="148"/>
      <c r="E31" s="148"/>
      <c r="F31" s="148"/>
      <c r="G31" s="148"/>
      <c r="H31" s="148"/>
      <c r="I31" s="148"/>
      <c r="J31" s="148"/>
      <c r="K31" s="148"/>
      <c r="L31" s="149"/>
      <c r="M31" s="98"/>
      <c r="N31" s="147"/>
      <c r="O31" s="148"/>
      <c r="P31" s="148"/>
      <c r="Q31" s="151"/>
      <c r="R31" s="149"/>
    </row>
    <row r="32" spans="2:22" x14ac:dyDescent="0.25">
      <c r="B32" s="129" t="s">
        <v>27</v>
      </c>
      <c r="C32" s="130"/>
      <c r="D32" s="152">
        <v>45292</v>
      </c>
      <c r="E32" s="153"/>
      <c r="F32" s="154"/>
      <c r="G32" s="152">
        <v>45658</v>
      </c>
      <c r="H32" s="155"/>
      <c r="I32" s="155"/>
      <c r="J32" s="99"/>
      <c r="K32" s="162" t="s">
        <v>18</v>
      </c>
      <c r="L32" s="163"/>
      <c r="M32" s="98"/>
      <c r="N32" s="129"/>
      <c r="O32" s="130"/>
      <c r="P32" s="155"/>
      <c r="Q32" s="155"/>
      <c r="R32" s="159"/>
    </row>
    <row r="33" spans="2:21" ht="32.25" customHeight="1" x14ac:dyDescent="0.25">
      <c r="B33" s="131"/>
      <c r="C33" s="132"/>
      <c r="D33" s="75" t="s">
        <v>19</v>
      </c>
      <c r="E33" s="75" t="s">
        <v>20</v>
      </c>
      <c r="F33" s="75" t="s">
        <v>21</v>
      </c>
      <c r="G33" s="75" t="s">
        <v>19</v>
      </c>
      <c r="H33" s="75" t="s">
        <v>20</v>
      </c>
      <c r="I33" s="75" t="s">
        <v>21</v>
      </c>
      <c r="J33" s="77" t="s">
        <v>22</v>
      </c>
      <c r="K33" s="78" t="s">
        <v>23</v>
      </c>
      <c r="L33" s="79" t="s">
        <v>24</v>
      </c>
      <c r="N33" s="131"/>
      <c r="O33" s="132"/>
      <c r="P33" s="76" t="s">
        <v>31</v>
      </c>
      <c r="Q33" s="76" t="s">
        <v>20</v>
      </c>
      <c r="R33" s="80" t="s">
        <v>21</v>
      </c>
    </row>
    <row r="34" spans="2:21" x14ac:dyDescent="0.25">
      <c r="B34" s="100">
        <v>0</v>
      </c>
      <c r="C34" s="101">
        <v>2</v>
      </c>
      <c r="D34" s="102">
        <v>32.891710500000002</v>
      </c>
      <c r="E34" s="102">
        <v>32.89</v>
      </c>
      <c r="F34" s="103">
        <v>32.9</v>
      </c>
      <c r="G34" s="29">
        <f>D34*(1+$J34)</f>
        <v>33.88832932815</v>
      </c>
      <c r="H34" s="29">
        <f>ROUND(G34,2)</f>
        <v>33.89</v>
      </c>
      <c r="I34" s="35">
        <f>ROUND((ROUND((H34-INT(H34))*100 /5,0)*5 /100) + INT(H34),2)</f>
        <v>33.9</v>
      </c>
      <c r="J34" s="104">
        <f t="shared" ref="J34:J42" si="9">$D$6</f>
        <v>3.0300000000000001E-2</v>
      </c>
      <c r="K34" s="33">
        <f>I34-F34</f>
        <v>1</v>
      </c>
      <c r="L34" s="105">
        <f>I34/F34-1</f>
        <v>3.039513677811545E-2</v>
      </c>
      <c r="M34" s="81"/>
      <c r="N34" s="36">
        <v>0</v>
      </c>
      <c r="O34" s="37">
        <v>2</v>
      </c>
      <c r="P34" s="33">
        <f t="shared" ref="P34:P47" si="10">(I12*10)*0.9</f>
        <v>11.700000000000001</v>
      </c>
      <c r="Q34" s="29">
        <f>ROUND(P34,2)</f>
        <v>11.7</v>
      </c>
      <c r="R34" s="42">
        <f>ROUND((ROUND((Q34-INT(Q34))*100 /5,0)*5 /100) + INT(Q34),2)</f>
        <v>11.7</v>
      </c>
      <c r="S34" s="81"/>
      <c r="T34" s="81"/>
      <c r="U34" s="81"/>
    </row>
    <row r="35" spans="2:21" x14ac:dyDescent="0.25">
      <c r="B35" s="100">
        <v>3</v>
      </c>
      <c r="C35" s="101">
        <v>4</v>
      </c>
      <c r="D35" s="102">
        <v>32.891710500000002</v>
      </c>
      <c r="E35" s="102">
        <v>32.89</v>
      </c>
      <c r="F35" s="103">
        <v>32.9</v>
      </c>
      <c r="G35" s="29">
        <f>D35*(1+$J35)</f>
        <v>33.88832932815</v>
      </c>
      <c r="H35" s="29">
        <f>ROUND(G35,2)</f>
        <v>33.89</v>
      </c>
      <c r="I35" s="35">
        <f>ROUND((ROUND((H35-INT(H35))*100 /5,0)*5 /100) + INT(H35),2)</f>
        <v>33.9</v>
      </c>
      <c r="J35" s="104">
        <f t="shared" si="9"/>
        <v>3.0300000000000001E-2</v>
      </c>
      <c r="K35" s="33">
        <f>I35-F35</f>
        <v>1</v>
      </c>
      <c r="L35" s="105">
        <f>I35/F35-1</f>
        <v>3.039513677811545E-2</v>
      </c>
      <c r="M35" s="81"/>
      <c r="N35" s="36">
        <v>3</v>
      </c>
      <c r="O35" s="37">
        <v>4</v>
      </c>
      <c r="P35" s="33">
        <f t="shared" si="10"/>
        <v>16.2</v>
      </c>
      <c r="Q35" s="106">
        <f t="shared" ref="Q35:Q47" si="11">ROUND(P35,2)</f>
        <v>16.2</v>
      </c>
      <c r="R35" s="42">
        <f t="shared" ref="R35:R47" si="12">ROUND((ROUND((Q35-INT(Q35))*100 /5,0)*5 /100) + INT(Q35),2)</f>
        <v>16.2</v>
      </c>
      <c r="S35" s="81"/>
      <c r="T35" s="81"/>
      <c r="U35" s="81"/>
    </row>
    <row r="36" spans="2:21" x14ac:dyDescent="0.25">
      <c r="B36" s="100">
        <v>5</v>
      </c>
      <c r="C36" s="101">
        <v>6</v>
      </c>
      <c r="D36" s="102">
        <v>46.8962085</v>
      </c>
      <c r="E36" s="102">
        <v>46.9</v>
      </c>
      <c r="F36" s="103">
        <v>46.9</v>
      </c>
      <c r="G36" s="29">
        <f t="shared" ref="G36:G47" si="13">D36*(1+$J36)</f>
        <v>48.317163617550001</v>
      </c>
      <c r="H36" s="29">
        <f t="shared" ref="H36" si="14">ROUND(G36,2)</f>
        <v>48.32</v>
      </c>
      <c r="I36" s="35">
        <f t="shared" ref="I36" si="15">ROUND((ROUND((H36-INT(H36))*100 /5,0)*5 /100) + INT(H36),2)</f>
        <v>48.3</v>
      </c>
      <c r="J36" s="104">
        <f t="shared" si="9"/>
        <v>3.0300000000000001E-2</v>
      </c>
      <c r="K36" s="33">
        <f t="shared" ref="K36" si="16">I36-F36</f>
        <v>1.3999999999999986</v>
      </c>
      <c r="L36" s="105">
        <f t="shared" ref="L36" si="17">I36/F36-1</f>
        <v>2.9850746268656581E-2</v>
      </c>
      <c r="M36" s="81"/>
      <c r="N36" s="36">
        <v>5</v>
      </c>
      <c r="O36" s="37">
        <v>6</v>
      </c>
      <c r="P36" s="33">
        <f t="shared" si="10"/>
        <v>21.150000000000002</v>
      </c>
      <c r="Q36" s="106">
        <f t="shared" si="11"/>
        <v>21.15</v>
      </c>
      <c r="R36" s="42">
        <f t="shared" si="12"/>
        <v>21.15</v>
      </c>
      <c r="S36" s="81"/>
      <c r="T36" s="81"/>
      <c r="U36" s="81"/>
    </row>
    <row r="37" spans="2:21" x14ac:dyDescent="0.25">
      <c r="B37" s="100">
        <v>7</v>
      </c>
      <c r="C37" s="101">
        <v>8</v>
      </c>
      <c r="D37" s="102">
        <v>46.8962085</v>
      </c>
      <c r="E37" s="102">
        <v>46.9</v>
      </c>
      <c r="F37" s="103">
        <v>46.9</v>
      </c>
      <c r="G37" s="29">
        <f t="shared" si="13"/>
        <v>48.317163617550001</v>
      </c>
      <c r="H37" s="29">
        <f t="shared" ref="H37:H38" si="18">ROUND(G37,2)</f>
        <v>48.32</v>
      </c>
      <c r="I37" s="35">
        <f t="shared" ref="I37:I38" si="19">ROUND((ROUND((H37-INT(H37))*100 /5,0)*5 /100) + INT(H37),2)</f>
        <v>48.3</v>
      </c>
      <c r="J37" s="104">
        <f t="shared" si="9"/>
        <v>3.0300000000000001E-2</v>
      </c>
      <c r="K37" s="33">
        <f t="shared" ref="K37:K38" si="20">I37-F37</f>
        <v>1.3999999999999986</v>
      </c>
      <c r="L37" s="105">
        <f t="shared" ref="L37:L38" si="21">I37/F37-1</f>
        <v>2.9850746268656581E-2</v>
      </c>
      <c r="M37" s="81"/>
      <c r="N37" s="36">
        <v>7</v>
      </c>
      <c r="O37" s="37">
        <v>8</v>
      </c>
      <c r="P37" s="33">
        <f t="shared" si="10"/>
        <v>23.400000000000002</v>
      </c>
      <c r="Q37" s="106">
        <f t="shared" si="11"/>
        <v>23.4</v>
      </c>
      <c r="R37" s="42">
        <f t="shared" si="12"/>
        <v>23.4</v>
      </c>
      <c r="S37" s="81"/>
      <c r="T37" s="81"/>
      <c r="U37" s="81"/>
    </row>
    <row r="38" spans="2:21" x14ac:dyDescent="0.25">
      <c r="B38" s="100">
        <v>9</v>
      </c>
      <c r="C38" s="101">
        <v>10</v>
      </c>
      <c r="D38" s="102">
        <v>59.252666999999995</v>
      </c>
      <c r="E38" s="102">
        <v>59.25</v>
      </c>
      <c r="F38" s="103">
        <v>59.25</v>
      </c>
      <c r="G38" s="29">
        <f t="shared" si="13"/>
        <v>61.048022810099994</v>
      </c>
      <c r="H38" s="29">
        <f t="shared" si="18"/>
        <v>61.05</v>
      </c>
      <c r="I38" s="35">
        <f t="shared" si="19"/>
        <v>61.05</v>
      </c>
      <c r="J38" s="104">
        <f t="shared" si="9"/>
        <v>3.0300000000000001E-2</v>
      </c>
      <c r="K38" s="33">
        <f t="shared" si="20"/>
        <v>1.7999999999999972</v>
      </c>
      <c r="L38" s="105">
        <f t="shared" si="21"/>
        <v>3.0379746835442978E-2</v>
      </c>
      <c r="M38" s="81"/>
      <c r="N38" s="36">
        <v>9</v>
      </c>
      <c r="O38" s="37">
        <v>10</v>
      </c>
      <c r="P38" s="33">
        <f t="shared" si="10"/>
        <v>24.3</v>
      </c>
      <c r="Q38" s="106">
        <f t="shared" si="11"/>
        <v>24.3</v>
      </c>
      <c r="R38" s="42">
        <f t="shared" si="12"/>
        <v>24.3</v>
      </c>
      <c r="S38" s="81"/>
      <c r="T38" s="81"/>
      <c r="U38" s="81"/>
    </row>
    <row r="39" spans="2:21" x14ac:dyDescent="0.25">
      <c r="B39" s="100">
        <v>11</v>
      </c>
      <c r="C39" s="101">
        <v>12</v>
      </c>
      <c r="D39" s="102">
        <v>59.252666999999995</v>
      </c>
      <c r="E39" s="102">
        <v>59.25</v>
      </c>
      <c r="F39" s="103">
        <v>59.25</v>
      </c>
      <c r="G39" s="29">
        <f t="shared" si="13"/>
        <v>61.048022810099994</v>
      </c>
      <c r="H39" s="29">
        <f t="shared" ref="H39:H40" si="22">ROUND(G39,2)</f>
        <v>61.05</v>
      </c>
      <c r="I39" s="35">
        <f t="shared" ref="I39" si="23">ROUND((ROUND((H39-INT(H39))*100 /5,0)*5 /100) + INT(H39),2)</f>
        <v>61.05</v>
      </c>
      <c r="J39" s="104">
        <f t="shared" si="9"/>
        <v>3.0300000000000001E-2</v>
      </c>
      <c r="K39" s="33">
        <f t="shared" ref="K39:K40" si="24">I39-F39</f>
        <v>1.7999999999999972</v>
      </c>
      <c r="L39" s="105">
        <f t="shared" ref="L39:L40" si="25">I39/F39-1</f>
        <v>3.0379746835442978E-2</v>
      </c>
      <c r="M39" s="81"/>
      <c r="N39" s="36">
        <v>11</v>
      </c>
      <c r="O39" s="37">
        <v>12</v>
      </c>
      <c r="P39" s="33">
        <f t="shared" si="10"/>
        <v>25.650000000000002</v>
      </c>
      <c r="Q39" s="106">
        <f t="shared" si="11"/>
        <v>25.65</v>
      </c>
      <c r="R39" s="42">
        <f t="shared" si="12"/>
        <v>25.65</v>
      </c>
      <c r="S39" s="81"/>
      <c r="T39" s="81"/>
      <c r="U39" s="81"/>
    </row>
    <row r="40" spans="2:21" x14ac:dyDescent="0.25">
      <c r="B40" s="100">
        <v>13</v>
      </c>
      <c r="C40" s="101">
        <v>14</v>
      </c>
      <c r="D40" s="102">
        <v>73.196857499999993</v>
      </c>
      <c r="E40" s="102">
        <v>73.2</v>
      </c>
      <c r="F40" s="103">
        <v>73.2</v>
      </c>
      <c r="G40" s="29">
        <f t="shared" si="13"/>
        <v>75.414722282249997</v>
      </c>
      <c r="H40" s="29">
        <f t="shared" si="22"/>
        <v>75.41</v>
      </c>
      <c r="I40" s="35">
        <f>ROUND((ROUND((H40-INT(H40))*100 /5,0)*5 /100) + INT(H40),2)</f>
        <v>75.400000000000006</v>
      </c>
      <c r="J40" s="104">
        <f t="shared" si="9"/>
        <v>3.0300000000000001E-2</v>
      </c>
      <c r="K40" s="33">
        <f t="shared" si="24"/>
        <v>2.2000000000000028</v>
      </c>
      <c r="L40" s="105">
        <f t="shared" si="25"/>
        <v>3.0054644808743314E-2</v>
      </c>
      <c r="M40" s="81"/>
      <c r="N40" s="36">
        <v>13</v>
      </c>
      <c r="O40" s="37">
        <v>14</v>
      </c>
      <c r="P40" s="33">
        <f t="shared" si="10"/>
        <v>26.55</v>
      </c>
      <c r="Q40" s="106">
        <f t="shared" si="11"/>
        <v>26.55</v>
      </c>
      <c r="R40" s="42">
        <f t="shared" si="12"/>
        <v>26.55</v>
      </c>
      <c r="S40" s="81"/>
      <c r="T40" s="81"/>
      <c r="U40" s="81"/>
    </row>
    <row r="41" spans="2:21" x14ac:dyDescent="0.25">
      <c r="B41" s="100">
        <v>15</v>
      </c>
      <c r="C41" s="101">
        <v>16</v>
      </c>
      <c r="D41" s="102">
        <v>73.196857499999993</v>
      </c>
      <c r="E41" s="102">
        <v>73.2</v>
      </c>
      <c r="F41" s="103">
        <v>73.2</v>
      </c>
      <c r="G41" s="29">
        <f t="shared" si="13"/>
        <v>75.414722282249997</v>
      </c>
      <c r="H41" s="29">
        <f t="shared" ref="H41:H42" si="26">ROUND(G41,2)</f>
        <v>75.41</v>
      </c>
      <c r="I41" s="35">
        <f t="shared" ref="I41:I42" si="27">ROUND((ROUND((H41-INT(H41))*100 /5,0)*5 /100) + INT(H41),2)</f>
        <v>75.400000000000006</v>
      </c>
      <c r="J41" s="104">
        <f t="shared" si="9"/>
        <v>3.0300000000000001E-2</v>
      </c>
      <c r="K41" s="33">
        <f t="shared" ref="K41:K42" si="28">I41-F41</f>
        <v>2.2000000000000028</v>
      </c>
      <c r="L41" s="105">
        <f t="shared" ref="L41:L42" si="29">I41/F41-1</f>
        <v>3.0054644808743314E-2</v>
      </c>
      <c r="M41" s="81"/>
      <c r="N41" s="36">
        <v>15</v>
      </c>
      <c r="O41" s="37">
        <v>16</v>
      </c>
      <c r="P41" s="33">
        <f t="shared" si="10"/>
        <v>28.8</v>
      </c>
      <c r="Q41" s="106">
        <f t="shared" si="11"/>
        <v>28.8</v>
      </c>
      <c r="R41" s="42">
        <f t="shared" si="12"/>
        <v>28.8</v>
      </c>
      <c r="S41" s="81"/>
      <c r="T41" s="81"/>
      <c r="U41" s="81"/>
    </row>
    <row r="42" spans="2:21" x14ac:dyDescent="0.25">
      <c r="B42" s="100">
        <v>17</v>
      </c>
      <c r="C42" s="101">
        <v>18</v>
      </c>
      <c r="D42" s="102">
        <v>82.698238599999996</v>
      </c>
      <c r="E42" s="102">
        <v>82.7</v>
      </c>
      <c r="F42" s="103">
        <v>82.7</v>
      </c>
      <c r="G42" s="29">
        <f t="shared" si="13"/>
        <v>85.203995229580002</v>
      </c>
      <c r="H42" s="29">
        <f t="shared" si="26"/>
        <v>85.2</v>
      </c>
      <c r="I42" s="35">
        <f t="shared" si="27"/>
        <v>85.2</v>
      </c>
      <c r="J42" s="104">
        <f t="shared" si="9"/>
        <v>3.0300000000000001E-2</v>
      </c>
      <c r="K42" s="33">
        <f t="shared" si="28"/>
        <v>2.5</v>
      </c>
      <c r="L42" s="105">
        <f t="shared" si="29"/>
        <v>3.0229746070133068E-2</v>
      </c>
      <c r="M42" s="81"/>
      <c r="N42" s="36">
        <v>17</v>
      </c>
      <c r="O42" s="37">
        <v>18</v>
      </c>
      <c r="P42" s="33">
        <f t="shared" si="10"/>
        <v>31.05</v>
      </c>
      <c r="Q42" s="106">
        <f t="shared" si="11"/>
        <v>31.05</v>
      </c>
      <c r="R42" s="42">
        <f t="shared" si="12"/>
        <v>31.05</v>
      </c>
      <c r="S42" s="81"/>
      <c r="T42" s="81"/>
      <c r="U42" s="81"/>
    </row>
    <row r="43" spans="2:21" x14ac:dyDescent="0.25">
      <c r="B43" s="100">
        <v>19</v>
      </c>
      <c r="C43" s="101">
        <v>20</v>
      </c>
      <c r="D43" s="102">
        <v>82.698238599999996</v>
      </c>
      <c r="E43" s="102">
        <v>82.7</v>
      </c>
      <c r="F43" s="103">
        <v>82.7</v>
      </c>
      <c r="G43" s="29">
        <f t="shared" si="13"/>
        <v>82.698238599999996</v>
      </c>
      <c r="H43" s="29">
        <f t="shared" ref="H43:H44" si="30">ROUND(G43,2)</f>
        <v>82.7</v>
      </c>
      <c r="I43" s="35">
        <f t="shared" ref="I43:I44" si="31">ROUND((ROUND((H43-INT(H43))*100 /5,0)*5 /100) + INT(H43),2)</f>
        <v>82.7</v>
      </c>
      <c r="J43" s="104">
        <v>0</v>
      </c>
      <c r="K43" s="33">
        <f t="shared" ref="K43:K44" si="32">I43-F43</f>
        <v>0</v>
      </c>
      <c r="L43" s="105">
        <f t="shared" ref="L43:L44" si="33">I43/F43-1</f>
        <v>0</v>
      </c>
      <c r="M43" s="81"/>
      <c r="N43" s="36">
        <v>19</v>
      </c>
      <c r="O43" s="37">
        <v>20</v>
      </c>
      <c r="P43" s="33">
        <f t="shared" si="10"/>
        <v>32.85</v>
      </c>
      <c r="Q43" s="106">
        <f t="shared" si="11"/>
        <v>32.85</v>
      </c>
      <c r="R43" s="42">
        <f t="shared" si="12"/>
        <v>32.85</v>
      </c>
      <c r="S43" s="81"/>
      <c r="T43" s="81"/>
      <c r="U43" s="81"/>
    </row>
    <row r="44" spans="2:21" x14ac:dyDescent="0.25">
      <c r="B44" s="100">
        <v>21</v>
      </c>
      <c r="C44" s="101">
        <v>22</v>
      </c>
      <c r="D44" s="102">
        <v>91.813623449999994</v>
      </c>
      <c r="E44" s="102">
        <v>91.81</v>
      </c>
      <c r="F44" s="103">
        <v>91.8</v>
      </c>
      <c r="G44" s="29">
        <f t="shared" si="13"/>
        <v>91.813623449999994</v>
      </c>
      <c r="H44" s="29">
        <f t="shared" si="30"/>
        <v>91.81</v>
      </c>
      <c r="I44" s="35">
        <f t="shared" si="31"/>
        <v>91.8</v>
      </c>
      <c r="J44" s="104">
        <v>0</v>
      </c>
      <c r="K44" s="33">
        <f t="shared" si="32"/>
        <v>0</v>
      </c>
      <c r="L44" s="105">
        <f t="shared" si="33"/>
        <v>0</v>
      </c>
      <c r="M44" s="81"/>
      <c r="N44" s="36">
        <v>21</v>
      </c>
      <c r="O44" s="37">
        <v>22</v>
      </c>
      <c r="P44" s="33">
        <f t="shared" si="10"/>
        <v>35.550000000000004</v>
      </c>
      <c r="Q44" s="106">
        <f t="shared" si="11"/>
        <v>35.549999999999997</v>
      </c>
      <c r="R44" s="42">
        <f t="shared" si="12"/>
        <v>35.549999999999997</v>
      </c>
      <c r="S44" s="81"/>
      <c r="T44" s="81"/>
      <c r="U44" s="81"/>
    </row>
    <row r="45" spans="2:21" x14ac:dyDescent="0.25">
      <c r="B45" s="100">
        <v>23</v>
      </c>
      <c r="C45" s="101">
        <v>24</v>
      </c>
      <c r="D45" s="102">
        <v>91.813623449999994</v>
      </c>
      <c r="E45" s="102">
        <v>91.81</v>
      </c>
      <c r="F45" s="103">
        <v>91.8</v>
      </c>
      <c r="G45" s="29">
        <f t="shared" si="13"/>
        <v>91.813623449999994</v>
      </c>
      <c r="H45" s="29">
        <f t="shared" ref="H45:H47" si="34">ROUND(G45,2)</f>
        <v>91.81</v>
      </c>
      <c r="I45" s="35">
        <f t="shared" ref="I45:I47" si="35">ROUND((ROUND((H45-INT(H45))*100 /5,0)*5 /100) + INT(H45),2)</f>
        <v>91.8</v>
      </c>
      <c r="J45" s="104">
        <v>0</v>
      </c>
      <c r="K45" s="33">
        <f t="shared" ref="K45:K47" si="36">I45-F45</f>
        <v>0</v>
      </c>
      <c r="L45" s="105">
        <f t="shared" ref="L45:L47" si="37">I45/F45-1</f>
        <v>0</v>
      </c>
      <c r="M45" s="81"/>
      <c r="N45" s="36">
        <v>23</v>
      </c>
      <c r="O45" s="37">
        <v>24</v>
      </c>
      <c r="P45" s="33">
        <f t="shared" si="10"/>
        <v>37.35</v>
      </c>
      <c r="Q45" s="106">
        <f t="shared" si="11"/>
        <v>37.35</v>
      </c>
      <c r="R45" s="42">
        <f t="shared" si="12"/>
        <v>37.35</v>
      </c>
      <c r="S45" s="81"/>
      <c r="T45" s="81"/>
      <c r="U45" s="81"/>
    </row>
    <row r="46" spans="2:21" x14ac:dyDescent="0.25">
      <c r="B46" s="100">
        <v>25</v>
      </c>
      <c r="C46" s="101">
        <v>28</v>
      </c>
      <c r="D46" s="102">
        <v>100.34699999999999</v>
      </c>
      <c r="E46" s="102">
        <v>100.35</v>
      </c>
      <c r="F46" s="103">
        <v>100.35</v>
      </c>
      <c r="G46" s="29">
        <f t="shared" si="13"/>
        <v>100.34699999999999</v>
      </c>
      <c r="H46" s="29">
        <f t="shared" si="34"/>
        <v>100.35</v>
      </c>
      <c r="I46" s="35">
        <f t="shared" si="35"/>
        <v>100.35</v>
      </c>
      <c r="J46" s="104">
        <v>0</v>
      </c>
      <c r="K46" s="33">
        <f t="shared" si="36"/>
        <v>0</v>
      </c>
      <c r="L46" s="105">
        <f t="shared" si="37"/>
        <v>0</v>
      </c>
      <c r="M46" s="81"/>
      <c r="N46" s="36">
        <v>25</v>
      </c>
      <c r="O46" s="37">
        <v>28</v>
      </c>
      <c r="P46" s="33">
        <f t="shared" si="10"/>
        <v>39.6</v>
      </c>
      <c r="Q46" s="106">
        <f t="shared" si="11"/>
        <v>39.6</v>
      </c>
      <c r="R46" s="42">
        <f t="shared" si="12"/>
        <v>39.6</v>
      </c>
      <c r="S46" s="81"/>
      <c r="T46" s="81"/>
      <c r="U46" s="81"/>
    </row>
    <row r="47" spans="2:21" x14ac:dyDescent="0.25">
      <c r="B47" s="100" t="s">
        <v>38</v>
      </c>
      <c r="C47" s="101"/>
      <c r="D47" s="102">
        <v>108.718</v>
      </c>
      <c r="E47" s="102">
        <v>108.72</v>
      </c>
      <c r="F47" s="103">
        <v>108.7</v>
      </c>
      <c r="G47" s="29">
        <f t="shared" si="13"/>
        <v>108.718</v>
      </c>
      <c r="H47" s="29">
        <f t="shared" si="34"/>
        <v>108.72</v>
      </c>
      <c r="I47" s="35">
        <f t="shared" si="35"/>
        <v>108.7</v>
      </c>
      <c r="J47" s="104">
        <v>0</v>
      </c>
      <c r="K47" s="33">
        <f t="shared" si="36"/>
        <v>0</v>
      </c>
      <c r="L47" s="105">
        <f t="shared" si="37"/>
        <v>0</v>
      </c>
      <c r="M47" s="81"/>
      <c r="N47" s="36" t="s">
        <v>38</v>
      </c>
      <c r="O47" s="37"/>
      <c r="P47" s="33">
        <f t="shared" si="10"/>
        <v>41.85</v>
      </c>
      <c r="Q47" s="106">
        <f t="shared" si="11"/>
        <v>41.85</v>
      </c>
      <c r="R47" s="42">
        <f t="shared" si="12"/>
        <v>41.85</v>
      </c>
      <c r="S47" s="81"/>
      <c r="T47" s="81"/>
      <c r="U47" s="81"/>
    </row>
    <row r="48" spans="2:21" ht="15.75" thickBot="1" x14ac:dyDescent="0.3">
      <c r="B48" s="107"/>
      <c r="C48" s="85"/>
      <c r="D48" s="85"/>
      <c r="E48" s="85"/>
      <c r="F48" s="85"/>
      <c r="G48" s="85"/>
      <c r="H48" s="85"/>
      <c r="I48" s="38"/>
      <c r="J48" s="108"/>
      <c r="K48" s="85"/>
      <c r="L48" s="109"/>
      <c r="M48" s="61"/>
      <c r="N48" s="107"/>
      <c r="O48" s="85"/>
      <c r="P48" s="85"/>
      <c r="Q48" s="110"/>
      <c r="R48" s="43"/>
    </row>
    <row r="49" spans="2:18" x14ac:dyDescent="0.25">
      <c r="B49" s="95"/>
      <c r="C49" s="95"/>
      <c r="D49" s="160"/>
      <c r="E49" s="160"/>
      <c r="F49" s="160"/>
      <c r="G49" s="160"/>
      <c r="H49" s="160"/>
      <c r="I49" s="160"/>
      <c r="J49" s="121">
        <f>AVERAGE(J34:J47)</f>
        <v>1.9478571428571428E-2</v>
      </c>
      <c r="K49" s="95"/>
      <c r="L49" s="94"/>
      <c r="M49" s="61"/>
      <c r="N49" s="95"/>
      <c r="O49" s="95"/>
      <c r="P49" s="160"/>
      <c r="Q49" s="160"/>
      <c r="R49" s="160"/>
    </row>
    <row r="50" spans="2:18" ht="15.75" thickBot="1" x14ac:dyDescent="0.3">
      <c r="M50" s="61"/>
    </row>
    <row r="51" spans="2:18" ht="15.75" thickBot="1" x14ac:dyDescent="0.3">
      <c r="B51" s="122">
        <f>AVERAGE(J27,J49)</f>
        <v>1.9839285714285712E-2</v>
      </c>
      <c r="C51" s="123" t="s">
        <v>29</v>
      </c>
      <c r="D51" s="124"/>
      <c r="E51" s="125"/>
      <c r="F51" s="125"/>
      <c r="G51" s="111"/>
      <c r="H51" s="111"/>
      <c r="I51" s="112"/>
      <c r="M51" s="61"/>
    </row>
    <row r="52" spans="2:18" ht="15.75" thickBot="1" x14ac:dyDescent="0.3">
      <c r="B52" s="55"/>
      <c r="I52" s="113"/>
      <c r="M52" s="61"/>
    </row>
    <row r="53" spans="2:18" ht="14.45" customHeight="1" x14ac:dyDescent="0.25">
      <c r="B53" s="138" t="s">
        <v>33</v>
      </c>
      <c r="C53" s="139"/>
      <c r="D53" s="139"/>
      <c r="E53" s="139"/>
      <c r="F53" s="139"/>
      <c r="G53" s="139"/>
      <c r="H53" s="139"/>
      <c r="I53" s="140"/>
      <c r="J53" s="114"/>
      <c r="K53" s="114"/>
      <c r="L53" s="114"/>
      <c r="M53" s="61"/>
    </row>
    <row r="54" spans="2:18" x14ac:dyDescent="0.25">
      <c r="B54" s="141"/>
      <c r="C54" s="142"/>
      <c r="D54" s="142"/>
      <c r="E54" s="142"/>
      <c r="F54" s="142"/>
      <c r="G54" s="142"/>
      <c r="H54" s="142"/>
      <c r="I54" s="143"/>
      <c r="J54" s="114"/>
      <c r="K54" s="114"/>
      <c r="L54" s="114"/>
      <c r="M54" s="95"/>
    </row>
    <row r="55" spans="2:18" x14ac:dyDescent="0.25">
      <c r="B55" s="129" t="s">
        <v>27</v>
      </c>
      <c r="C55" s="130"/>
      <c r="D55" s="133" t="s">
        <v>35</v>
      </c>
      <c r="E55" s="134"/>
      <c r="F55" s="135"/>
      <c r="G55" s="133" t="s">
        <v>34</v>
      </c>
      <c r="H55" s="134"/>
      <c r="I55" s="136"/>
      <c r="J55" s="115"/>
      <c r="K55" s="137"/>
      <c r="L55" s="137"/>
    </row>
    <row r="56" spans="2:18" ht="22.5" x14ac:dyDescent="0.25">
      <c r="B56" s="131"/>
      <c r="C56" s="132"/>
      <c r="D56" s="75" t="s">
        <v>19</v>
      </c>
      <c r="E56" s="75" t="s">
        <v>20</v>
      </c>
      <c r="F56" s="75" t="s">
        <v>21</v>
      </c>
      <c r="G56" s="75" t="s">
        <v>19</v>
      </c>
      <c r="H56" s="75" t="s">
        <v>20</v>
      </c>
      <c r="I56" s="80" t="s">
        <v>21</v>
      </c>
      <c r="J56" s="116"/>
      <c r="K56" s="117"/>
      <c r="L56" s="117"/>
    </row>
    <row r="57" spans="2:18" x14ac:dyDescent="0.25">
      <c r="B57" s="100">
        <v>0</v>
      </c>
      <c r="C57" s="101">
        <v>2</v>
      </c>
      <c r="D57" s="102">
        <v>27.037499999999998</v>
      </c>
      <c r="E57" s="29">
        <v>27.04</v>
      </c>
      <c r="F57" s="35">
        <v>27.05</v>
      </c>
      <c r="G57" s="29">
        <f t="shared" ref="G57:G70" si="38">I34*0.75</f>
        <v>25.424999999999997</v>
      </c>
      <c r="H57" s="29">
        <f>ROUND(G57,2)</f>
        <v>25.43</v>
      </c>
      <c r="I57" s="40">
        <f>ROUND((ROUND((H57-INT(H57))*100 /5,0)*5 /100) + INT(H57),2)</f>
        <v>25.45</v>
      </c>
      <c r="J57" s="118"/>
      <c r="K57" s="119"/>
      <c r="L57" s="118"/>
    </row>
    <row r="58" spans="2:18" x14ac:dyDescent="0.25">
      <c r="B58" s="100">
        <v>3</v>
      </c>
      <c r="C58" s="101">
        <v>4</v>
      </c>
      <c r="D58" s="102">
        <v>27.037499999999998</v>
      </c>
      <c r="E58" s="29">
        <v>27.04</v>
      </c>
      <c r="F58" s="35">
        <v>27.05</v>
      </c>
      <c r="G58" s="29">
        <f t="shared" si="38"/>
        <v>25.424999999999997</v>
      </c>
      <c r="H58" s="29">
        <f>ROUND(G58,2)</f>
        <v>25.43</v>
      </c>
      <c r="I58" s="40">
        <f>ROUND((ROUND((H58-INT(H58))*100 /5,0)*5 /100) + INT(H58),2)</f>
        <v>25.45</v>
      </c>
      <c r="J58" s="118"/>
      <c r="K58" s="119"/>
      <c r="L58" s="118"/>
    </row>
    <row r="59" spans="2:18" x14ac:dyDescent="0.25">
      <c r="B59" s="100">
        <v>5</v>
      </c>
      <c r="C59" s="101">
        <v>6</v>
      </c>
      <c r="D59" s="102">
        <v>38.549999999999997</v>
      </c>
      <c r="E59" s="29">
        <v>38.549999999999997</v>
      </c>
      <c r="F59" s="35">
        <v>38.549999999999997</v>
      </c>
      <c r="G59" s="29">
        <f t="shared" si="38"/>
        <v>36.224999999999994</v>
      </c>
      <c r="H59" s="29">
        <f t="shared" ref="H59:H70" si="39">ROUND(G59,2)</f>
        <v>36.229999999999997</v>
      </c>
      <c r="I59" s="40">
        <f t="shared" ref="I59:I70" si="40">ROUND((ROUND((H59-INT(H59))*100 /5,0)*5 /100) + INT(H59),2)</f>
        <v>36.25</v>
      </c>
      <c r="J59" s="118"/>
      <c r="K59" s="119"/>
      <c r="L59" s="118"/>
    </row>
    <row r="60" spans="2:18" x14ac:dyDescent="0.25">
      <c r="B60" s="100">
        <v>7</v>
      </c>
      <c r="C60" s="101">
        <v>8</v>
      </c>
      <c r="D60" s="102">
        <v>38.549999999999997</v>
      </c>
      <c r="E60" s="29">
        <v>38.549999999999997</v>
      </c>
      <c r="F60" s="35">
        <v>38.549999999999997</v>
      </c>
      <c r="G60" s="29">
        <f t="shared" si="38"/>
        <v>36.224999999999994</v>
      </c>
      <c r="H60" s="29">
        <f t="shared" ref="H60" si="41">ROUND(G60,2)</f>
        <v>36.229999999999997</v>
      </c>
      <c r="I60" s="40">
        <f t="shared" ref="I60" si="42">ROUND((ROUND((H60-INT(H60))*100 /5,0)*5 /100) + INT(H60),2)</f>
        <v>36.25</v>
      </c>
      <c r="J60" s="118"/>
      <c r="K60" s="119"/>
      <c r="L60" s="118"/>
    </row>
    <row r="61" spans="2:18" x14ac:dyDescent="0.25">
      <c r="B61" s="100">
        <v>9</v>
      </c>
      <c r="C61" s="101">
        <v>10</v>
      </c>
      <c r="D61" s="102">
        <v>48.712500000000006</v>
      </c>
      <c r="E61" s="29">
        <v>48.71</v>
      </c>
      <c r="F61" s="35">
        <v>48.7</v>
      </c>
      <c r="G61" s="29">
        <f t="shared" si="38"/>
        <v>45.787499999999994</v>
      </c>
      <c r="H61" s="29">
        <f t="shared" si="39"/>
        <v>45.79</v>
      </c>
      <c r="I61" s="40">
        <f t="shared" si="40"/>
        <v>45.8</v>
      </c>
      <c r="J61" s="118"/>
      <c r="K61" s="119"/>
      <c r="L61" s="118"/>
    </row>
    <row r="62" spans="2:18" x14ac:dyDescent="0.25">
      <c r="B62" s="100">
        <v>11</v>
      </c>
      <c r="C62" s="101">
        <v>12</v>
      </c>
      <c r="D62" s="102">
        <v>48.712500000000006</v>
      </c>
      <c r="E62" s="29">
        <v>48.71</v>
      </c>
      <c r="F62" s="35">
        <v>48.7</v>
      </c>
      <c r="G62" s="29">
        <f t="shared" si="38"/>
        <v>45.787499999999994</v>
      </c>
      <c r="H62" s="29">
        <f t="shared" ref="H62" si="43">ROUND(G62,2)</f>
        <v>45.79</v>
      </c>
      <c r="I62" s="40">
        <f t="shared" ref="I62" si="44">ROUND((ROUND((H62-INT(H62))*100 /5,0)*5 /100) + INT(H62),2)</f>
        <v>45.8</v>
      </c>
      <c r="J62" s="118"/>
      <c r="K62" s="119"/>
      <c r="L62" s="118"/>
    </row>
    <row r="63" spans="2:18" x14ac:dyDescent="0.25">
      <c r="B63" s="100">
        <v>13</v>
      </c>
      <c r="C63" s="101">
        <v>14</v>
      </c>
      <c r="D63" s="102">
        <v>60.1875</v>
      </c>
      <c r="E63" s="29">
        <v>60.19</v>
      </c>
      <c r="F63" s="35">
        <v>60.2</v>
      </c>
      <c r="G63" s="29">
        <f t="shared" si="38"/>
        <v>56.550000000000004</v>
      </c>
      <c r="H63" s="29">
        <f t="shared" si="39"/>
        <v>56.55</v>
      </c>
      <c r="I63" s="40">
        <f t="shared" si="40"/>
        <v>56.55</v>
      </c>
      <c r="J63" s="118"/>
      <c r="K63" s="119"/>
      <c r="L63" s="118"/>
    </row>
    <row r="64" spans="2:18" x14ac:dyDescent="0.25">
      <c r="B64" s="100">
        <v>15</v>
      </c>
      <c r="C64" s="101">
        <v>16</v>
      </c>
      <c r="D64" s="102">
        <v>60.1875</v>
      </c>
      <c r="E64" s="29">
        <v>60.19</v>
      </c>
      <c r="F64" s="35">
        <v>60.2</v>
      </c>
      <c r="G64" s="29">
        <f t="shared" si="38"/>
        <v>56.550000000000004</v>
      </c>
      <c r="H64" s="29">
        <f t="shared" ref="H64" si="45">ROUND(G64,2)</f>
        <v>56.55</v>
      </c>
      <c r="I64" s="40">
        <f t="shared" ref="I64" si="46">ROUND((ROUND((H64-INT(H64))*100 /5,0)*5 /100) + INT(H64),2)</f>
        <v>56.55</v>
      </c>
      <c r="J64" s="118"/>
      <c r="K64" s="119"/>
      <c r="L64" s="118"/>
    </row>
    <row r="65" spans="2:12" x14ac:dyDescent="0.25">
      <c r="B65" s="100">
        <v>17</v>
      </c>
      <c r="C65" s="101">
        <v>18</v>
      </c>
      <c r="D65" s="102">
        <v>66</v>
      </c>
      <c r="E65" s="29">
        <v>66</v>
      </c>
      <c r="F65" s="35">
        <v>66</v>
      </c>
      <c r="G65" s="29">
        <f t="shared" si="38"/>
        <v>63.900000000000006</v>
      </c>
      <c r="H65" s="29">
        <f t="shared" si="39"/>
        <v>63.9</v>
      </c>
      <c r="I65" s="40">
        <f t="shared" si="40"/>
        <v>63.9</v>
      </c>
      <c r="J65" s="118"/>
      <c r="K65" s="119"/>
      <c r="L65" s="118"/>
    </row>
    <row r="66" spans="2:12" x14ac:dyDescent="0.25">
      <c r="B66" s="100">
        <v>19</v>
      </c>
      <c r="C66" s="101">
        <v>20</v>
      </c>
      <c r="D66" s="102">
        <v>66</v>
      </c>
      <c r="E66" s="29">
        <v>66</v>
      </c>
      <c r="F66" s="35">
        <v>66</v>
      </c>
      <c r="G66" s="29">
        <f t="shared" si="38"/>
        <v>62.025000000000006</v>
      </c>
      <c r="H66" s="29">
        <f t="shared" ref="H66" si="47">ROUND(G66,2)</f>
        <v>62.03</v>
      </c>
      <c r="I66" s="40">
        <f t="shared" ref="I66" si="48">ROUND((ROUND((H66-INT(H66))*100 /5,0)*5 /100) + INT(H66),2)</f>
        <v>62.05</v>
      </c>
      <c r="J66" s="118"/>
      <c r="K66" s="119"/>
      <c r="L66" s="118"/>
    </row>
    <row r="67" spans="2:12" x14ac:dyDescent="0.25">
      <c r="B67" s="100">
        <v>21</v>
      </c>
      <c r="C67" s="101">
        <v>22</v>
      </c>
      <c r="D67" s="102">
        <v>71.0625</v>
      </c>
      <c r="E67" s="29">
        <v>71.06</v>
      </c>
      <c r="F67" s="35">
        <v>71.05</v>
      </c>
      <c r="G67" s="29">
        <f t="shared" si="38"/>
        <v>68.849999999999994</v>
      </c>
      <c r="H67" s="29">
        <f t="shared" si="39"/>
        <v>68.849999999999994</v>
      </c>
      <c r="I67" s="40">
        <f t="shared" si="40"/>
        <v>68.849999999999994</v>
      </c>
      <c r="J67" s="118"/>
      <c r="K67" s="119"/>
      <c r="L67" s="118"/>
    </row>
    <row r="68" spans="2:12" x14ac:dyDescent="0.25">
      <c r="B68" s="100">
        <v>23</v>
      </c>
      <c r="C68" s="101">
        <v>24</v>
      </c>
      <c r="D68" s="102">
        <v>71.0625</v>
      </c>
      <c r="E68" s="29">
        <v>71.06</v>
      </c>
      <c r="F68" s="35">
        <v>71.05</v>
      </c>
      <c r="G68" s="29">
        <f t="shared" si="38"/>
        <v>68.849999999999994</v>
      </c>
      <c r="H68" s="29">
        <f t="shared" ref="H68" si="49">ROUND(G68,2)</f>
        <v>68.849999999999994</v>
      </c>
      <c r="I68" s="40">
        <f t="shared" ref="I68" si="50">ROUND((ROUND((H68-INT(H68))*100 /5,0)*5 /100) + INT(H68),2)</f>
        <v>68.849999999999994</v>
      </c>
      <c r="J68" s="118"/>
      <c r="K68" s="119"/>
      <c r="L68" s="118"/>
    </row>
    <row r="69" spans="2:12" x14ac:dyDescent="0.25">
      <c r="B69" s="100">
        <v>25</v>
      </c>
      <c r="C69" s="101">
        <v>28</v>
      </c>
      <c r="D69" s="102">
        <v>75.262499999999989</v>
      </c>
      <c r="E69" s="29">
        <v>75.260000000000005</v>
      </c>
      <c r="F69" s="35">
        <v>75.25</v>
      </c>
      <c r="G69" s="29">
        <f t="shared" si="38"/>
        <v>75.262499999999989</v>
      </c>
      <c r="H69" s="29">
        <f t="shared" si="39"/>
        <v>75.260000000000005</v>
      </c>
      <c r="I69" s="40">
        <f t="shared" si="40"/>
        <v>75.25</v>
      </c>
      <c r="J69" s="118"/>
      <c r="K69" s="119"/>
      <c r="L69" s="118"/>
    </row>
    <row r="70" spans="2:12" x14ac:dyDescent="0.25">
      <c r="B70" s="100" t="s">
        <v>38</v>
      </c>
      <c r="C70" s="101"/>
      <c r="D70" s="102">
        <v>81.525000000000006</v>
      </c>
      <c r="E70" s="29">
        <v>81.53</v>
      </c>
      <c r="F70" s="35">
        <v>81.55</v>
      </c>
      <c r="G70" s="29">
        <f t="shared" si="38"/>
        <v>81.525000000000006</v>
      </c>
      <c r="H70" s="29">
        <f t="shared" si="39"/>
        <v>81.53</v>
      </c>
      <c r="I70" s="40">
        <f t="shared" si="40"/>
        <v>81.55</v>
      </c>
      <c r="J70" s="118"/>
      <c r="K70" s="119"/>
      <c r="L70" s="118"/>
    </row>
    <row r="71" spans="2:12" ht="15.75" thickBot="1" x14ac:dyDescent="0.3">
      <c r="B71" s="107"/>
      <c r="C71" s="85"/>
      <c r="D71" s="85"/>
      <c r="E71" s="85"/>
      <c r="F71" s="85"/>
      <c r="G71" s="85"/>
      <c r="H71" s="85"/>
      <c r="I71" s="41"/>
      <c r="J71" s="120"/>
      <c r="K71" s="92"/>
      <c r="L71" s="92"/>
    </row>
  </sheetData>
  <mergeCells count="25">
    <mergeCell ref="D27:I27"/>
    <mergeCell ref="P27:R27"/>
    <mergeCell ref="N30:R31"/>
    <mergeCell ref="B30:L31"/>
    <mergeCell ref="P49:R49"/>
    <mergeCell ref="D49:I49"/>
    <mergeCell ref="N32:O33"/>
    <mergeCell ref="P32:R32"/>
    <mergeCell ref="B32:C33"/>
    <mergeCell ref="D32:F32"/>
    <mergeCell ref="G32:I32"/>
    <mergeCell ref="K32:L32"/>
    <mergeCell ref="B8:L9"/>
    <mergeCell ref="N8:R9"/>
    <mergeCell ref="B10:C11"/>
    <mergeCell ref="D10:F10"/>
    <mergeCell ref="G10:I10"/>
    <mergeCell ref="J10:L10"/>
    <mergeCell ref="N10:O11"/>
    <mergeCell ref="P10:R10"/>
    <mergeCell ref="B55:C56"/>
    <mergeCell ref="D55:F55"/>
    <mergeCell ref="G55:I55"/>
    <mergeCell ref="K55:L55"/>
    <mergeCell ref="B53:I54"/>
  </mergeCells>
  <printOptions horizontalCentered="1"/>
  <pageMargins left="0.70866141732283472" right="0.70866141732283472" top="0.39370078740157483" bottom="0.39370078740157483" header="0.31496062992125984" footer="0.31496062992125984"/>
  <pageSetup paperSize="8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03D3-722E-4369-8E03-DE2930694393}">
  <dimension ref="B2:L20"/>
  <sheetViews>
    <sheetView zoomScaleNormal="100" workbookViewId="0">
      <selection activeCell="P13" sqref="P13"/>
    </sheetView>
  </sheetViews>
  <sheetFormatPr defaultColWidth="8.85546875" defaultRowHeight="15" x14ac:dyDescent="0.25"/>
  <cols>
    <col min="1" max="1" width="4.28515625" style="1" customWidth="1"/>
    <col min="2" max="2" width="3.7109375" style="1" customWidth="1"/>
    <col min="3" max="3" width="2.28515625" style="4" customWidth="1"/>
    <col min="4" max="4" width="3.5703125" style="1" customWidth="1"/>
    <col min="5" max="6" width="8.85546875" style="1"/>
    <col min="7" max="7" width="15.7109375" style="1" bestFit="1" customWidth="1"/>
    <col min="8" max="8" width="12.85546875" style="1" bestFit="1" customWidth="1"/>
    <col min="9" max="11" width="9.7109375" style="1" bestFit="1" customWidth="1"/>
    <col min="12" max="12" width="11.5703125" style="1" customWidth="1"/>
    <col min="13" max="16384" width="8.85546875" style="1"/>
  </cols>
  <sheetData>
    <row r="2" spans="2:12" ht="15.75" thickBot="1" x14ac:dyDescent="0.3"/>
    <row r="3" spans="2:12" ht="39.6" customHeight="1" thickBot="1" x14ac:dyDescent="0.3">
      <c r="B3" s="167" t="s">
        <v>37</v>
      </c>
      <c r="C3" s="168"/>
      <c r="D3" s="168"/>
      <c r="E3" s="168"/>
      <c r="F3" s="168"/>
      <c r="G3" s="168"/>
      <c r="H3" s="168"/>
      <c r="I3" s="7"/>
      <c r="J3" s="7"/>
      <c r="K3" s="7"/>
      <c r="L3" s="8"/>
    </row>
    <row r="4" spans="2:12" ht="15.75" thickBot="1" x14ac:dyDescent="0.3">
      <c r="B4" s="9"/>
      <c r="L4" s="10"/>
    </row>
    <row r="5" spans="2:12" x14ac:dyDescent="0.25">
      <c r="B5" s="169" t="s">
        <v>5</v>
      </c>
      <c r="C5" s="170"/>
      <c r="D5" s="171"/>
      <c r="E5" s="172" t="s">
        <v>6</v>
      </c>
      <c r="F5" s="171"/>
      <c r="G5" s="21" t="s">
        <v>3</v>
      </c>
      <c r="H5" s="21" t="s">
        <v>10</v>
      </c>
      <c r="I5" s="26" t="s">
        <v>11</v>
      </c>
      <c r="J5" s="25" t="s">
        <v>12</v>
      </c>
      <c r="K5" s="22" t="s">
        <v>15</v>
      </c>
      <c r="L5" s="23" t="s">
        <v>16</v>
      </c>
    </row>
    <row r="6" spans="2:12" x14ac:dyDescent="0.25">
      <c r="B6" s="164" t="s">
        <v>4</v>
      </c>
      <c r="C6" s="165"/>
      <c r="D6" s="166"/>
      <c r="E6" s="19" t="s">
        <v>1</v>
      </c>
      <c r="F6" s="27" t="s">
        <v>2</v>
      </c>
      <c r="G6" s="20" t="s">
        <v>7</v>
      </c>
      <c r="H6" s="20" t="s">
        <v>8</v>
      </c>
      <c r="I6" s="19" t="s">
        <v>13</v>
      </c>
      <c r="J6" s="27" t="s">
        <v>14</v>
      </c>
      <c r="K6" s="19" t="s">
        <v>13</v>
      </c>
      <c r="L6" s="24" t="s">
        <v>14</v>
      </c>
    </row>
    <row r="7" spans="2:12" x14ac:dyDescent="0.25">
      <c r="B7" s="45" t="s">
        <v>9</v>
      </c>
      <c r="D7" s="2">
        <v>2</v>
      </c>
      <c r="E7" s="47">
        <f>'TAT 2025_2,02%'!I12</f>
        <v>1.3</v>
      </c>
      <c r="F7" s="48">
        <f>'TAT 2025_2,02%'!R12</f>
        <v>0.65</v>
      </c>
      <c r="G7" s="16">
        <f>'TAT 2025_2,02%'!R34</f>
        <v>11.7</v>
      </c>
      <c r="H7" s="3">
        <f>'TAT 2025_2,02%'!I34</f>
        <v>33.9</v>
      </c>
      <c r="I7" s="5">
        <f>'TAT 2025_2,02%'!F57</f>
        <v>27.05</v>
      </c>
      <c r="J7" s="6">
        <f>'TAT 2025_2,02%'!I57</f>
        <v>25.45</v>
      </c>
      <c r="K7" s="5">
        <f>'TAT 2025_2,02%'!F57</f>
        <v>27.05</v>
      </c>
      <c r="L7" s="11">
        <f>'TAT 2025_2,02%'!I57</f>
        <v>25.45</v>
      </c>
    </row>
    <row r="8" spans="2:12" x14ac:dyDescent="0.25">
      <c r="B8" s="9">
        <v>3</v>
      </c>
      <c r="C8" s="4" t="s">
        <v>0</v>
      </c>
      <c r="D8" s="2">
        <v>4</v>
      </c>
      <c r="E8" s="15">
        <f>'TAT 2025_2,02%'!I13</f>
        <v>1.8</v>
      </c>
      <c r="F8" s="46">
        <f>'TAT 2025_2,02%'!R13</f>
        <v>0.9</v>
      </c>
      <c r="G8" s="16">
        <f>'TAT 2025_2,02%'!R35</f>
        <v>16.2</v>
      </c>
      <c r="H8" s="3">
        <f>'TAT 2025_2,02%'!I35</f>
        <v>33.9</v>
      </c>
      <c r="I8" s="5">
        <f>'TAT 2025_2,02%'!F58</f>
        <v>27.05</v>
      </c>
      <c r="J8" s="6">
        <f>'TAT 2025_2,02%'!I58</f>
        <v>25.45</v>
      </c>
      <c r="K8" s="5">
        <f>'TAT 2025_2,02%'!F58</f>
        <v>27.05</v>
      </c>
      <c r="L8" s="11">
        <f>'TAT 2025_2,02%'!I58</f>
        <v>25.45</v>
      </c>
    </row>
    <row r="9" spans="2:12" x14ac:dyDescent="0.25">
      <c r="B9" s="9">
        <v>5</v>
      </c>
      <c r="C9" s="4" t="s">
        <v>0</v>
      </c>
      <c r="D9" s="2">
        <v>6</v>
      </c>
      <c r="E9" s="15">
        <f>'TAT 2025_2,02%'!I14</f>
        <v>2.35</v>
      </c>
      <c r="F9" s="46">
        <f>'TAT 2025_2,02%'!R14</f>
        <v>1.1499999999999999</v>
      </c>
      <c r="G9" s="16">
        <f>'TAT 2025_2,02%'!R36</f>
        <v>21.15</v>
      </c>
      <c r="H9" s="3">
        <f>'TAT 2025_2,02%'!I36</f>
        <v>48.3</v>
      </c>
      <c r="I9" s="5">
        <f>'TAT 2025_2,02%'!F59</f>
        <v>38.549999999999997</v>
      </c>
      <c r="J9" s="6">
        <f>'TAT 2025_2,02%'!I59</f>
        <v>36.25</v>
      </c>
      <c r="K9" s="5">
        <f>'TAT 2025_2,02%'!F59</f>
        <v>38.549999999999997</v>
      </c>
      <c r="L9" s="11">
        <f>'TAT 2025_2,02%'!I59</f>
        <v>36.25</v>
      </c>
    </row>
    <row r="10" spans="2:12" x14ac:dyDescent="0.25">
      <c r="B10" s="9">
        <v>7</v>
      </c>
      <c r="C10" s="4" t="s">
        <v>0</v>
      </c>
      <c r="D10" s="2">
        <v>8</v>
      </c>
      <c r="E10" s="15">
        <f>'TAT 2025_2,02%'!I15</f>
        <v>2.6</v>
      </c>
      <c r="F10" s="46">
        <f>'TAT 2025_2,02%'!R15</f>
        <v>1.3</v>
      </c>
      <c r="G10" s="16">
        <f>'TAT 2025_2,02%'!R37</f>
        <v>23.4</v>
      </c>
      <c r="H10" s="3">
        <f>'TAT 2025_2,02%'!I37</f>
        <v>48.3</v>
      </c>
      <c r="I10" s="5">
        <f>'TAT 2025_2,02%'!F60</f>
        <v>38.549999999999997</v>
      </c>
      <c r="J10" s="6">
        <f>'TAT 2025_2,02%'!I60</f>
        <v>36.25</v>
      </c>
      <c r="K10" s="5">
        <f>'TAT 2025_2,02%'!F60</f>
        <v>38.549999999999997</v>
      </c>
      <c r="L10" s="11">
        <f>'TAT 2025_2,02%'!I60</f>
        <v>36.25</v>
      </c>
    </row>
    <row r="11" spans="2:12" x14ac:dyDescent="0.25">
      <c r="B11" s="9">
        <v>9</v>
      </c>
      <c r="C11" s="4" t="s">
        <v>0</v>
      </c>
      <c r="D11" s="2">
        <v>10</v>
      </c>
      <c r="E11" s="15">
        <f>'TAT 2025_2,02%'!I16</f>
        <v>2.7</v>
      </c>
      <c r="F11" s="46">
        <f>'TAT 2025_2,02%'!R16</f>
        <v>1.35</v>
      </c>
      <c r="G11" s="16">
        <f>'TAT 2025_2,02%'!R38</f>
        <v>24.3</v>
      </c>
      <c r="H11" s="3">
        <f>'TAT 2025_2,02%'!I38</f>
        <v>61.05</v>
      </c>
      <c r="I11" s="5">
        <f>'TAT 2025_2,02%'!F61</f>
        <v>48.7</v>
      </c>
      <c r="J11" s="6">
        <f>'TAT 2025_2,02%'!I61</f>
        <v>45.8</v>
      </c>
      <c r="K11" s="5">
        <f>'TAT 2025_2,02%'!F61</f>
        <v>48.7</v>
      </c>
      <c r="L11" s="11">
        <f>'TAT 2025_2,02%'!I61</f>
        <v>45.8</v>
      </c>
    </row>
    <row r="12" spans="2:12" x14ac:dyDescent="0.25">
      <c r="B12" s="9">
        <v>11</v>
      </c>
      <c r="C12" s="4" t="s">
        <v>0</v>
      </c>
      <c r="D12" s="2">
        <v>12</v>
      </c>
      <c r="E12" s="15">
        <f>'TAT 2025_2,02%'!I17</f>
        <v>2.85</v>
      </c>
      <c r="F12" s="46">
        <f>'TAT 2025_2,02%'!R17</f>
        <v>1.4</v>
      </c>
      <c r="G12" s="16">
        <f>'TAT 2025_2,02%'!R39</f>
        <v>25.65</v>
      </c>
      <c r="H12" s="3">
        <f>'TAT 2025_2,02%'!I39</f>
        <v>61.05</v>
      </c>
      <c r="I12" s="5">
        <f>'TAT 2025_2,02%'!F62</f>
        <v>48.7</v>
      </c>
      <c r="J12" s="6">
        <f>'TAT 2025_2,02%'!I62</f>
        <v>45.8</v>
      </c>
      <c r="K12" s="5">
        <f>'TAT 2025_2,02%'!F62</f>
        <v>48.7</v>
      </c>
      <c r="L12" s="11">
        <f>'TAT 2025_2,02%'!I62</f>
        <v>45.8</v>
      </c>
    </row>
    <row r="13" spans="2:12" x14ac:dyDescent="0.25">
      <c r="B13" s="9">
        <v>13</v>
      </c>
      <c r="C13" s="4" t="s">
        <v>0</v>
      </c>
      <c r="D13" s="2">
        <v>14</v>
      </c>
      <c r="E13" s="15">
        <f>'TAT 2025_2,02%'!I18</f>
        <v>2.95</v>
      </c>
      <c r="F13" s="46">
        <f>'TAT 2025_2,02%'!R18</f>
        <v>1.5</v>
      </c>
      <c r="G13" s="16">
        <f>'TAT 2025_2,02%'!R40</f>
        <v>26.55</v>
      </c>
      <c r="H13" s="3">
        <f>'TAT 2025_2,02%'!I40</f>
        <v>75.400000000000006</v>
      </c>
      <c r="I13" s="5">
        <f>'TAT 2025_2,02%'!F63</f>
        <v>60.2</v>
      </c>
      <c r="J13" s="6">
        <f>'TAT 2025_2,02%'!I63</f>
        <v>56.55</v>
      </c>
      <c r="K13" s="5">
        <f>'TAT 2025_2,02%'!F63</f>
        <v>60.2</v>
      </c>
      <c r="L13" s="11">
        <f>'TAT 2025_2,02%'!I63</f>
        <v>56.55</v>
      </c>
    </row>
    <row r="14" spans="2:12" x14ac:dyDescent="0.25">
      <c r="B14" s="9">
        <v>15</v>
      </c>
      <c r="C14" s="4" t="s">
        <v>0</v>
      </c>
      <c r="D14" s="2">
        <v>16</v>
      </c>
      <c r="E14" s="15">
        <f>'TAT 2025_2,02%'!I19</f>
        <v>3.2</v>
      </c>
      <c r="F14" s="46">
        <f>'TAT 2025_2,02%'!R19</f>
        <v>1.6</v>
      </c>
      <c r="G14" s="16">
        <f>'TAT 2025_2,02%'!R41</f>
        <v>28.8</v>
      </c>
      <c r="H14" s="3">
        <f>'TAT 2025_2,02%'!I41</f>
        <v>75.400000000000006</v>
      </c>
      <c r="I14" s="5">
        <f>'TAT 2025_2,02%'!F64</f>
        <v>60.2</v>
      </c>
      <c r="J14" s="6">
        <f>'TAT 2025_2,02%'!I64</f>
        <v>56.55</v>
      </c>
      <c r="K14" s="5">
        <f>'TAT 2025_2,02%'!F64</f>
        <v>60.2</v>
      </c>
      <c r="L14" s="11">
        <f>'TAT 2025_2,02%'!I64</f>
        <v>56.55</v>
      </c>
    </row>
    <row r="15" spans="2:12" x14ac:dyDescent="0.25">
      <c r="B15" s="9">
        <v>17</v>
      </c>
      <c r="C15" s="4" t="s">
        <v>0</v>
      </c>
      <c r="D15" s="2">
        <v>18</v>
      </c>
      <c r="E15" s="15">
        <f>'TAT 2025_2,02%'!I20</f>
        <v>3.45</v>
      </c>
      <c r="F15" s="46">
        <f>'TAT 2025_2,02%'!R20</f>
        <v>1.75</v>
      </c>
      <c r="G15" s="16">
        <f>'TAT 2025_2,02%'!R42</f>
        <v>31.05</v>
      </c>
      <c r="H15" s="3">
        <f>'TAT 2025_2,02%'!I42</f>
        <v>85.2</v>
      </c>
      <c r="I15" s="5">
        <f>'TAT 2025_2,02%'!F65</f>
        <v>66</v>
      </c>
      <c r="J15" s="6">
        <f>'TAT 2025_2,02%'!I65</f>
        <v>63.9</v>
      </c>
      <c r="K15" s="5">
        <f>'TAT 2025_2,02%'!F65</f>
        <v>66</v>
      </c>
      <c r="L15" s="11">
        <f>'TAT 2025_2,02%'!I65</f>
        <v>63.9</v>
      </c>
    </row>
    <row r="16" spans="2:12" x14ac:dyDescent="0.25">
      <c r="B16" s="9">
        <v>19</v>
      </c>
      <c r="C16" s="4" t="s">
        <v>0</v>
      </c>
      <c r="D16" s="2">
        <v>20</v>
      </c>
      <c r="E16" s="15">
        <f>'TAT 2025_2,02%'!I21</f>
        <v>3.65</v>
      </c>
      <c r="F16" s="46">
        <f>'TAT 2025_2,02%'!R21</f>
        <v>1.8</v>
      </c>
      <c r="G16" s="16">
        <f>'TAT 2025_2,02%'!R43</f>
        <v>32.85</v>
      </c>
      <c r="H16" s="3">
        <f>'TAT 2025_2,02%'!I43</f>
        <v>82.7</v>
      </c>
      <c r="I16" s="5">
        <f>'TAT 2025_2,02%'!F66</f>
        <v>66</v>
      </c>
      <c r="J16" s="6">
        <f>'TAT 2025_2,02%'!I66</f>
        <v>62.05</v>
      </c>
      <c r="K16" s="5">
        <f>'TAT 2025_2,02%'!F66</f>
        <v>66</v>
      </c>
      <c r="L16" s="11">
        <f>'TAT 2025_2,02%'!I66</f>
        <v>62.05</v>
      </c>
    </row>
    <row r="17" spans="2:12" x14ac:dyDescent="0.25">
      <c r="B17" s="9">
        <v>21</v>
      </c>
      <c r="C17" s="4" t="s">
        <v>0</v>
      </c>
      <c r="D17" s="2">
        <v>22</v>
      </c>
      <c r="E17" s="15">
        <f>'TAT 2025_2,02%'!I22</f>
        <v>3.95</v>
      </c>
      <c r="F17" s="46">
        <f>'TAT 2025_2,02%'!R22</f>
        <v>2</v>
      </c>
      <c r="G17" s="16">
        <f>'TAT 2025_2,02%'!R44</f>
        <v>35.549999999999997</v>
      </c>
      <c r="H17" s="3">
        <f>'TAT 2025_2,02%'!I44</f>
        <v>91.8</v>
      </c>
      <c r="I17" s="5">
        <f>'TAT 2025_2,02%'!F67</f>
        <v>71.05</v>
      </c>
      <c r="J17" s="6">
        <f>'TAT 2025_2,02%'!I67</f>
        <v>68.849999999999994</v>
      </c>
      <c r="K17" s="5">
        <f>'TAT 2025_2,02%'!F67</f>
        <v>71.05</v>
      </c>
      <c r="L17" s="11">
        <f>'TAT 2025_2,02%'!I67</f>
        <v>68.849999999999994</v>
      </c>
    </row>
    <row r="18" spans="2:12" x14ac:dyDescent="0.25">
      <c r="B18" s="9">
        <v>23</v>
      </c>
      <c r="C18" s="4" t="s">
        <v>0</v>
      </c>
      <c r="D18" s="2">
        <v>24</v>
      </c>
      <c r="E18" s="15">
        <f>'TAT 2025_2,02%'!I23</f>
        <v>4.1500000000000004</v>
      </c>
      <c r="F18" s="46">
        <f>'TAT 2025_2,02%'!R23</f>
        <v>2.0499999999999998</v>
      </c>
      <c r="G18" s="16">
        <f>'TAT 2025_2,02%'!R45</f>
        <v>37.35</v>
      </c>
      <c r="H18" s="3">
        <f>'TAT 2025_2,02%'!I45</f>
        <v>91.8</v>
      </c>
      <c r="I18" s="5">
        <f>'TAT 2025_2,02%'!F68</f>
        <v>71.05</v>
      </c>
      <c r="J18" s="6">
        <f>'TAT 2025_2,02%'!I68</f>
        <v>68.849999999999994</v>
      </c>
      <c r="K18" s="5">
        <f>'TAT 2025_2,02%'!F68</f>
        <v>71.05</v>
      </c>
      <c r="L18" s="11">
        <f>'TAT 2025_2,02%'!I68</f>
        <v>68.849999999999994</v>
      </c>
    </row>
    <row r="19" spans="2:12" x14ac:dyDescent="0.25">
      <c r="B19" s="9">
        <v>25</v>
      </c>
      <c r="C19" s="4" t="s">
        <v>0</v>
      </c>
      <c r="D19" s="2">
        <v>28</v>
      </c>
      <c r="E19" s="15">
        <f>'TAT 2025_2,02%'!I24</f>
        <v>4.4000000000000004</v>
      </c>
      <c r="F19" s="46">
        <f>'TAT 2025_2,02%'!R24</f>
        <v>2.2000000000000002</v>
      </c>
      <c r="G19" s="16">
        <f>'TAT 2025_2,02%'!R46</f>
        <v>39.6</v>
      </c>
      <c r="H19" s="3">
        <f>'TAT 2025_2,02%'!I46</f>
        <v>100.35</v>
      </c>
      <c r="I19" s="5">
        <f>'TAT 2025_2,02%'!F69</f>
        <v>75.25</v>
      </c>
      <c r="J19" s="6">
        <f>'TAT 2025_2,02%'!I69</f>
        <v>75.25</v>
      </c>
      <c r="K19" s="5">
        <f>'TAT 2025_2,02%'!F69</f>
        <v>75.25</v>
      </c>
      <c r="L19" s="11">
        <f>'TAT 2025_2,02%'!I69</f>
        <v>75.25</v>
      </c>
    </row>
    <row r="20" spans="2:12" ht="15.75" thickBot="1" x14ac:dyDescent="0.3">
      <c r="B20" s="39" t="s">
        <v>38</v>
      </c>
      <c r="C20" s="14"/>
      <c r="D20" s="12"/>
      <c r="E20" s="17">
        <f>'TAT 2025_2,02%'!I25</f>
        <v>4.6500000000000004</v>
      </c>
      <c r="F20" s="49">
        <f>'TAT 2025_2,02%'!R25</f>
        <v>2.2999999999999998</v>
      </c>
      <c r="G20" s="18">
        <f>'TAT 2025_2,02%'!R47</f>
        <v>41.85</v>
      </c>
      <c r="H20" s="13">
        <f>'TAT 2025_2,02%'!I47</f>
        <v>108.7</v>
      </c>
      <c r="I20" s="126">
        <f>'TAT 2025_2,02%'!F70</f>
        <v>81.55</v>
      </c>
      <c r="J20" s="127">
        <f>'TAT 2025_2,02%'!I70</f>
        <v>81.55</v>
      </c>
      <c r="K20" s="126">
        <f>'TAT 2025_2,02%'!F70</f>
        <v>81.55</v>
      </c>
      <c r="L20" s="128">
        <f>'TAT 2025_2,02%'!I70</f>
        <v>81.55</v>
      </c>
    </row>
  </sheetData>
  <mergeCells count="4">
    <mergeCell ref="B6:D6"/>
    <mergeCell ref="B3:H3"/>
    <mergeCell ref="B5:D5"/>
    <mergeCell ref="E5:F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TAT 2025_2,02%</vt:lpstr>
      <vt:lpstr>TABELA TARIFÁRIA</vt:lpstr>
      <vt:lpstr>'TABELA TARIFÁRIA'!Área_de_Impressão</vt:lpstr>
      <vt:lpstr>'TAT 2025_2,02%'!Área_de_Impressão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Ferreia</dc:creator>
  <cp:lastModifiedBy>Sergio  Ferreira - Grupo Vale do Ave</cp:lastModifiedBy>
  <cp:lastPrinted>2022-11-29T17:34:25Z</cp:lastPrinted>
  <dcterms:created xsi:type="dcterms:W3CDTF">2021-05-20T09:16:30Z</dcterms:created>
  <dcterms:modified xsi:type="dcterms:W3CDTF">2024-12-06T19:38:49Z</dcterms:modified>
</cp:coreProperties>
</file>